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:\DICV\Caritas\Abteilung-04\Justitiariat\Arbeitsordner Schoch\2021\"/>
    </mc:Choice>
  </mc:AlternateContent>
  <xr:revisionPtr revIDLastSave="0" documentId="8_{763E8D5E-EFD8-4C83-9874-A90C6BEEBAF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12411-05iz" sheetId="1" r:id="rId1"/>
  </sheets>
  <definedNames>
    <definedName name="_xlnm.Print_Titles" localSheetId="0">'12411-05iz'!$1:$9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4" i="1" l="1"/>
  <c r="T41" i="1"/>
  <c r="T49" i="1"/>
  <c r="T50" i="1"/>
  <c r="S12" i="1"/>
  <c r="T12" i="1" s="1"/>
  <c r="S13" i="1"/>
  <c r="T13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 s="1"/>
  <c r="S20" i="1"/>
  <c r="T20" i="1" s="1"/>
  <c r="S21" i="1"/>
  <c r="T21" i="1" s="1"/>
  <c r="S22" i="1"/>
  <c r="T22" i="1" s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29" i="1"/>
  <c r="T29" i="1" s="1"/>
  <c r="S30" i="1"/>
  <c r="T30" i="1" s="1"/>
  <c r="S31" i="1"/>
  <c r="T31" i="1" s="1"/>
  <c r="S32" i="1"/>
  <c r="T32" i="1" s="1"/>
  <c r="S33" i="1"/>
  <c r="T33" i="1" s="1"/>
  <c r="S34" i="1"/>
  <c r="S35" i="1"/>
  <c r="T35" i="1" s="1"/>
  <c r="S36" i="1"/>
  <c r="T36" i="1" s="1"/>
  <c r="S37" i="1"/>
  <c r="T37" i="1" s="1"/>
  <c r="S38" i="1"/>
  <c r="T38" i="1" s="1"/>
  <c r="S39" i="1"/>
  <c r="T39" i="1" s="1"/>
  <c r="S40" i="1"/>
  <c r="T40" i="1" s="1"/>
  <c r="S41" i="1"/>
  <c r="S42" i="1"/>
  <c r="T42" i="1" s="1"/>
  <c r="S43" i="1"/>
  <c r="T43" i="1" s="1"/>
  <c r="S44" i="1"/>
  <c r="T44" i="1" s="1"/>
  <c r="S45" i="1"/>
  <c r="T45" i="1" s="1"/>
  <c r="S46" i="1"/>
  <c r="T46" i="1" s="1"/>
  <c r="S47" i="1"/>
  <c r="T47" i="1" s="1"/>
  <c r="S48" i="1"/>
  <c r="T48" i="1" s="1"/>
  <c r="S49" i="1"/>
  <c r="S50" i="1"/>
  <c r="S51" i="1"/>
  <c r="T51" i="1" s="1"/>
  <c r="S52" i="1"/>
  <c r="T52" i="1" s="1"/>
  <c r="S53" i="1"/>
  <c r="T53" i="1" s="1"/>
  <c r="S54" i="1"/>
  <c r="T54" i="1" s="1"/>
  <c r="S55" i="1"/>
  <c r="T55" i="1" s="1"/>
  <c r="S56" i="1"/>
  <c r="T56" i="1" s="1"/>
  <c r="S57" i="1"/>
  <c r="T57" i="1" s="1"/>
  <c r="S58" i="1"/>
  <c r="T58" i="1" s="1"/>
  <c r="S59" i="1"/>
  <c r="T59" i="1" s="1"/>
  <c r="S60" i="1"/>
  <c r="T60" i="1" s="1"/>
  <c r="S61" i="1"/>
  <c r="T61" i="1" s="1"/>
  <c r="S62" i="1"/>
  <c r="T62" i="1" s="1"/>
  <c r="S63" i="1"/>
  <c r="T63" i="1" s="1"/>
  <c r="S11" i="1"/>
  <c r="T11" i="1" s="1"/>
  <c r="T10" i="1"/>
  <c r="N42" i="1" l="1"/>
  <c r="N50" i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11" i="1"/>
  <c r="N11" i="1" s="1"/>
  <c r="N10" i="1"/>
  <c r="AC62" i="1" l="1"/>
  <c r="AC57" i="1"/>
  <c r="AC53" i="1"/>
  <c r="AC52" i="1"/>
  <c r="AC50" i="1"/>
  <c r="AC48" i="1"/>
  <c r="AC39" i="1"/>
  <c r="AC38" i="1"/>
  <c r="AC34" i="1"/>
  <c r="AC22" i="1"/>
  <c r="AC20" i="1"/>
  <c r="AC18" i="1"/>
  <c r="AC17" i="1"/>
  <c r="AC12" i="1"/>
  <c r="AC13" i="1"/>
  <c r="AC14" i="1"/>
  <c r="AC15" i="1"/>
  <c r="AC16" i="1"/>
  <c r="AC19" i="1"/>
  <c r="AC21" i="1"/>
  <c r="AC23" i="1"/>
  <c r="AC24" i="1"/>
  <c r="AC25" i="1"/>
  <c r="AC26" i="1"/>
  <c r="AC27" i="1"/>
  <c r="AC28" i="1"/>
  <c r="AC29" i="1"/>
  <c r="AC30" i="1"/>
  <c r="AC31" i="1"/>
  <c r="AC32" i="1"/>
  <c r="AC33" i="1"/>
  <c r="AC35" i="1"/>
  <c r="AC36" i="1"/>
  <c r="AC37" i="1"/>
  <c r="AC40" i="1"/>
  <c r="AC41" i="1"/>
  <c r="AC42" i="1"/>
  <c r="AC43" i="1"/>
  <c r="AC44" i="1"/>
  <c r="AC45" i="1"/>
  <c r="AC46" i="1"/>
  <c r="AC47" i="1"/>
  <c r="AC49" i="1"/>
  <c r="AC51" i="1"/>
  <c r="AC54" i="1"/>
  <c r="AC55" i="1"/>
  <c r="AC56" i="1"/>
  <c r="AC58" i="1"/>
  <c r="AC59" i="1"/>
  <c r="AC60" i="1"/>
  <c r="AC61" i="1"/>
  <c r="AC63" i="1"/>
  <c r="AC11" i="1"/>
  <c r="W62" i="1"/>
  <c r="W57" i="1"/>
  <c r="W53" i="1"/>
  <c r="W52" i="1"/>
  <c r="W50" i="1"/>
  <c r="W48" i="1"/>
  <c r="W39" i="1"/>
  <c r="W38" i="1"/>
  <c r="Y38" i="1"/>
  <c r="Z38" i="1" s="1"/>
  <c r="Y39" i="1"/>
  <c r="Z39" i="1" s="1"/>
  <c r="W34" i="1"/>
  <c r="W22" i="1"/>
  <c r="W20" i="1"/>
  <c r="W18" i="1"/>
  <c r="W17" i="1"/>
  <c r="W12" i="1"/>
  <c r="W13" i="1"/>
  <c r="W14" i="1"/>
  <c r="W15" i="1"/>
  <c r="W16" i="1"/>
  <c r="W19" i="1"/>
  <c r="W21" i="1"/>
  <c r="W23" i="1"/>
  <c r="W24" i="1"/>
  <c r="W25" i="1"/>
  <c r="W26" i="1"/>
  <c r="W27" i="1"/>
  <c r="W28" i="1"/>
  <c r="W29" i="1"/>
  <c r="W30" i="1"/>
  <c r="W31" i="1"/>
  <c r="W32" i="1"/>
  <c r="W33" i="1"/>
  <c r="W35" i="1"/>
  <c r="W36" i="1"/>
  <c r="W37" i="1"/>
  <c r="W40" i="1"/>
  <c r="W41" i="1"/>
  <c r="W42" i="1"/>
  <c r="W43" i="1"/>
  <c r="W44" i="1"/>
  <c r="W45" i="1"/>
  <c r="W46" i="1"/>
  <c r="W47" i="1"/>
  <c r="W49" i="1"/>
  <c r="W51" i="1"/>
  <c r="W54" i="1"/>
  <c r="W55" i="1"/>
  <c r="W56" i="1"/>
  <c r="W58" i="1"/>
  <c r="W59" i="1"/>
  <c r="W60" i="1"/>
  <c r="W61" i="1"/>
  <c r="W63" i="1"/>
  <c r="W11" i="1"/>
  <c r="Y18" i="1"/>
  <c r="Z18" i="1" s="1"/>
  <c r="Y20" i="1"/>
  <c r="Z20" i="1" s="1"/>
  <c r="Y22" i="1"/>
  <c r="Z22" i="1" s="1"/>
  <c r="Y34" i="1"/>
  <c r="Z34" i="1" s="1"/>
  <c r="Y48" i="1"/>
  <c r="Z48" i="1" s="1"/>
  <c r="Y50" i="1"/>
  <c r="Z50" i="1" s="1"/>
  <c r="Y52" i="1"/>
  <c r="Z52" i="1" s="1"/>
  <c r="Y53" i="1"/>
  <c r="Z53" i="1" s="1"/>
  <c r="Y57" i="1"/>
  <c r="Z57" i="1" s="1"/>
  <c r="Y62" i="1"/>
  <c r="Z62" i="1" s="1"/>
  <c r="Y17" i="1"/>
  <c r="Z17" i="1" s="1"/>
  <c r="Z10" i="1" l="1"/>
  <c r="J10" i="1" l="1"/>
  <c r="AD19" i="1" l="1"/>
  <c r="AD35" i="1"/>
  <c r="AD51" i="1"/>
  <c r="AD12" i="1"/>
  <c r="AD13" i="1"/>
  <c r="AD14" i="1"/>
  <c r="AD15" i="1"/>
  <c r="AD16" i="1"/>
  <c r="AD17" i="1"/>
  <c r="AD18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11" i="1"/>
  <c r="X16" i="1"/>
  <c r="X17" i="1"/>
  <c r="X24" i="1"/>
  <c r="X25" i="1"/>
  <c r="X32" i="1"/>
  <c r="X33" i="1"/>
  <c r="X40" i="1"/>
  <c r="X41" i="1"/>
  <c r="X48" i="1"/>
  <c r="X49" i="1"/>
  <c r="X56" i="1"/>
  <c r="X57" i="1"/>
  <c r="X11" i="1"/>
  <c r="X12" i="1"/>
  <c r="X13" i="1"/>
  <c r="X14" i="1"/>
  <c r="X15" i="1"/>
  <c r="X18" i="1"/>
  <c r="X19" i="1"/>
  <c r="X20" i="1"/>
  <c r="X21" i="1"/>
  <c r="X22" i="1"/>
  <c r="X23" i="1"/>
  <c r="X26" i="1"/>
  <c r="X27" i="1"/>
  <c r="X28" i="1"/>
  <c r="X29" i="1"/>
  <c r="X30" i="1"/>
  <c r="X31" i="1"/>
  <c r="X34" i="1"/>
  <c r="X35" i="1"/>
  <c r="X36" i="1"/>
  <c r="X37" i="1"/>
  <c r="X38" i="1"/>
  <c r="X39" i="1"/>
  <c r="X42" i="1"/>
  <c r="X43" i="1"/>
  <c r="X44" i="1"/>
  <c r="X45" i="1"/>
  <c r="X46" i="1"/>
  <c r="X47" i="1"/>
  <c r="X50" i="1"/>
  <c r="X51" i="1"/>
  <c r="X52" i="1"/>
  <c r="X53" i="1"/>
  <c r="X54" i="1"/>
  <c r="X55" i="1"/>
  <c r="X58" i="1"/>
  <c r="X59" i="1"/>
  <c r="X60" i="1"/>
  <c r="X61" i="1"/>
  <c r="X62" i="1"/>
  <c r="X63" i="1"/>
  <c r="Q12" i="1"/>
  <c r="R12" i="1" s="1"/>
  <c r="Q13" i="1"/>
  <c r="R13" i="1" s="1"/>
  <c r="Q14" i="1"/>
  <c r="R14" i="1" s="1"/>
  <c r="Q15" i="1"/>
  <c r="R15" i="1" s="1"/>
  <c r="Q16" i="1"/>
  <c r="R16" i="1" s="1"/>
  <c r="Q17" i="1"/>
  <c r="R17" i="1" s="1"/>
  <c r="Q18" i="1"/>
  <c r="R18" i="1" s="1"/>
  <c r="Q19" i="1"/>
  <c r="R19" i="1" s="1"/>
  <c r="Q20" i="1"/>
  <c r="R20" i="1" s="1"/>
  <c r="Q21" i="1"/>
  <c r="R21" i="1" s="1"/>
  <c r="Q22" i="1"/>
  <c r="R22" i="1" s="1"/>
  <c r="Q23" i="1"/>
  <c r="R23" i="1" s="1"/>
  <c r="Q24" i="1"/>
  <c r="R24" i="1" s="1"/>
  <c r="Q25" i="1"/>
  <c r="R25" i="1" s="1"/>
  <c r="Q26" i="1"/>
  <c r="R26" i="1" s="1"/>
  <c r="Q27" i="1"/>
  <c r="R27" i="1" s="1"/>
  <c r="Q28" i="1"/>
  <c r="R28" i="1" s="1"/>
  <c r="Q29" i="1"/>
  <c r="R29" i="1" s="1"/>
  <c r="Q30" i="1"/>
  <c r="R30" i="1" s="1"/>
  <c r="Q31" i="1"/>
  <c r="R31" i="1" s="1"/>
  <c r="Q32" i="1"/>
  <c r="R32" i="1" s="1"/>
  <c r="Q33" i="1"/>
  <c r="R33" i="1" s="1"/>
  <c r="Q34" i="1"/>
  <c r="R34" i="1" s="1"/>
  <c r="Q35" i="1"/>
  <c r="R35" i="1" s="1"/>
  <c r="Q36" i="1"/>
  <c r="R36" i="1" s="1"/>
  <c r="Q37" i="1"/>
  <c r="R37" i="1" s="1"/>
  <c r="Q38" i="1"/>
  <c r="R38" i="1" s="1"/>
  <c r="Q39" i="1"/>
  <c r="R39" i="1" s="1"/>
  <c r="Q40" i="1"/>
  <c r="R40" i="1" s="1"/>
  <c r="Q41" i="1"/>
  <c r="R41" i="1" s="1"/>
  <c r="Q42" i="1"/>
  <c r="R42" i="1" s="1"/>
  <c r="Q43" i="1"/>
  <c r="R43" i="1" s="1"/>
  <c r="Q44" i="1"/>
  <c r="R44" i="1" s="1"/>
  <c r="Q45" i="1"/>
  <c r="R45" i="1" s="1"/>
  <c r="Q46" i="1"/>
  <c r="R46" i="1" s="1"/>
  <c r="Q47" i="1"/>
  <c r="R47" i="1" s="1"/>
  <c r="Q48" i="1"/>
  <c r="R48" i="1" s="1"/>
  <c r="Q49" i="1"/>
  <c r="R49" i="1" s="1"/>
  <c r="Q50" i="1"/>
  <c r="R50" i="1" s="1"/>
  <c r="Q51" i="1"/>
  <c r="R51" i="1" s="1"/>
  <c r="Q52" i="1"/>
  <c r="R52" i="1" s="1"/>
  <c r="Q53" i="1"/>
  <c r="R53" i="1" s="1"/>
  <c r="Q54" i="1"/>
  <c r="R54" i="1" s="1"/>
  <c r="Q55" i="1"/>
  <c r="R55" i="1" s="1"/>
  <c r="Q56" i="1"/>
  <c r="R56" i="1" s="1"/>
  <c r="Q57" i="1"/>
  <c r="R57" i="1" s="1"/>
  <c r="Q58" i="1"/>
  <c r="R58" i="1" s="1"/>
  <c r="Q59" i="1"/>
  <c r="R59" i="1" s="1"/>
  <c r="Q60" i="1"/>
  <c r="R60" i="1" s="1"/>
  <c r="Q61" i="1"/>
  <c r="R61" i="1" s="1"/>
  <c r="Q62" i="1"/>
  <c r="R62" i="1" s="1"/>
  <c r="Q63" i="1"/>
  <c r="R63" i="1" s="1"/>
  <c r="I11" i="1"/>
  <c r="J11" i="1" s="1"/>
  <c r="Q11" i="1"/>
  <c r="R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L63" i="1" l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AA12" i="1" l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11" i="1"/>
  <c r="AB13" i="1" l="1"/>
  <c r="AB17" i="1"/>
  <c r="AB21" i="1"/>
  <c r="AB25" i="1"/>
  <c r="AB29" i="1"/>
  <c r="AB33" i="1"/>
  <c r="AB34" i="1"/>
  <c r="AB37" i="1"/>
  <c r="AB41" i="1"/>
  <c r="AB42" i="1"/>
  <c r="AB45" i="1"/>
  <c r="AB49" i="1"/>
  <c r="AB50" i="1"/>
  <c r="AB53" i="1"/>
  <c r="AB56" i="1"/>
  <c r="AB57" i="1"/>
  <c r="AB58" i="1"/>
  <c r="AB61" i="1"/>
  <c r="AB11" i="1"/>
  <c r="AB63" i="1"/>
  <c r="AB62" i="1"/>
  <c r="AB60" i="1"/>
  <c r="AB59" i="1"/>
  <c r="AB55" i="1"/>
  <c r="AB54" i="1"/>
  <c r="AB52" i="1"/>
  <c r="AB51" i="1"/>
  <c r="AB48" i="1"/>
  <c r="AB47" i="1"/>
  <c r="AB46" i="1"/>
  <c r="AB44" i="1"/>
  <c r="AB43" i="1"/>
  <c r="AB40" i="1"/>
  <c r="AB39" i="1"/>
  <c r="AB38" i="1"/>
  <c r="AB36" i="1"/>
  <c r="AB35" i="1"/>
  <c r="AB32" i="1"/>
  <c r="AB31" i="1"/>
  <c r="AB30" i="1"/>
  <c r="AB28" i="1"/>
  <c r="AB27" i="1"/>
  <c r="AB26" i="1"/>
  <c r="AB24" i="1"/>
  <c r="AB23" i="1"/>
  <c r="AB22" i="1"/>
  <c r="AB20" i="1"/>
  <c r="AB19" i="1"/>
  <c r="AB18" i="1"/>
  <c r="AB16" i="1"/>
  <c r="AB15" i="1"/>
  <c r="AB14" i="1"/>
  <c r="AB12" i="1"/>
  <c r="AB10" i="1"/>
  <c r="V17" i="1"/>
  <c r="V18" i="1"/>
  <c r="V19" i="1"/>
  <c r="V25" i="1"/>
  <c r="V26" i="1"/>
  <c r="V27" i="1"/>
  <c r="V33" i="1"/>
  <c r="V34" i="1"/>
  <c r="V35" i="1"/>
  <c r="V41" i="1"/>
  <c r="V42" i="1"/>
  <c r="V43" i="1"/>
  <c r="V48" i="1"/>
  <c r="V49" i="1"/>
  <c r="V50" i="1"/>
  <c r="V51" i="1"/>
  <c r="V56" i="1"/>
  <c r="V57" i="1"/>
  <c r="V58" i="1"/>
  <c r="V59" i="1"/>
  <c r="V11" i="1"/>
  <c r="V63" i="1"/>
  <c r="V62" i="1"/>
  <c r="V61" i="1"/>
  <c r="V60" i="1"/>
  <c r="V55" i="1"/>
  <c r="V54" i="1"/>
  <c r="V53" i="1"/>
  <c r="V52" i="1"/>
  <c r="V47" i="1"/>
  <c r="V46" i="1"/>
  <c r="V45" i="1"/>
  <c r="V44" i="1"/>
  <c r="V40" i="1"/>
  <c r="V39" i="1"/>
  <c r="V38" i="1"/>
  <c r="V37" i="1"/>
  <c r="V36" i="1"/>
  <c r="V32" i="1"/>
  <c r="V31" i="1"/>
  <c r="V30" i="1"/>
  <c r="V29" i="1"/>
  <c r="V28" i="1"/>
  <c r="V24" i="1"/>
  <c r="V23" i="1"/>
  <c r="V22" i="1"/>
  <c r="V21" i="1"/>
  <c r="V20" i="1"/>
  <c r="V16" i="1"/>
  <c r="V15" i="1"/>
  <c r="V14" i="1"/>
  <c r="V13" i="1"/>
  <c r="V12" i="1"/>
  <c r="V10" i="1"/>
  <c r="P13" i="1"/>
  <c r="P17" i="1"/>
  <c r="P21" i="1"/>
  <c r="P25" i="1"/>
  <c r="P29" i="1"/>
  <c r="P33" i="1"/>
  <c r="P37" i="1"/>
  <c r="P41" i="1"/>
  <c r="P45" i="1"/>
  <c r="P49" i="1"/>
  <c r="P50" i="1"/>
  <c r="P52" i="1"/>
  <c r="P53" i="1"/>
  <c r="P57" i="1"/>
  <c r="P58" i="1"/>
  <c r="P61" i="1"/>
  <c r="P11" i="1"/>
  <c r="P63" i="1"/>
  <c r="P62" i="1"/>
  <c r="P60" i="1"/>
  <c r="P59" i="1"/>
  <c r="P56" i="1"/>
  <c r="P55" i="1"/>
  <c r="P54" i="1"/>
  <c r="P51" i="1"/>
  <c r="P48" i="1"/>
  <c r="P47" i="1"/>
  <c r="P46" i="1"/>
  <c r="P44" i="1"/>
  <c r="P43" i="1"/>
  <c r="P42" i="1"/>
  <c r="P40" i="1"/>
  <c r="P39" i="1"/>
  <c r="P38" i="1"/>
  <c r="P36" i="1"/>
  <c r="P35" i="1"/>
  <c r="P34" i="1"/>
  <c r="P32" i="1"/>
  <c r="P31" i="1"/>
  <c r="P30" i="1"/>
  <c r="P28" i="1"/>
  <c r="P27" i="1"/>
  <c r="P26" i="1"/>
  <c r="P24" i="1"/>
  <c r="P23" i="1"/>
  <c r="P22" i="1"/>
  <c r="P20" i="1"/>
  <c r="P19" i="1"/>
  <c r="P18" i="1"/>
  <c r="P16" i="1"/>
  <c r="P15" i="1"/>
  <c r="P14" i="1"/>
  <c r="P12" i="1"/>
  <c r="P10" i="1"/>
  <c r="H10" i="1" l="1"/>
  <c r="H12" i="1" l="1"/>
  <c r="H11" i="1"/>
  <c r="H13" i="1" l="1"/>
  <c r="H14" i="1" l="1"/>
  <c r="H15" i="1" l="1"/>
  <c r="H16" i="1" l="1"/>
  <c r="H17" i="1" l="1"/>
  <c r="H18" i="1" l="1"/>
  <c r="H19" i="1" l="1"/>
  <c r="H20" i="1" l="1"/>
  <c r="H21" i="1" l="1"/>
  <c r="H22" i="1" l="1"/>
  <c r="H23" i="1" l="1"/>
  <c r="H24" i="1" l="1"/>
  <c r="H25" i="1" l="1"/>
  <c r="H26" i="1" l="1"/>
  <c r="H27" i="1" l="1"/>
  <c r="H28" i="1" l="1"/>
  <c r="H29" i="1" l="1"/>
  <c r="H30" i="1" l="1"/>
  <c r="H31" i="1" l="1"/>
  <c r="H32" i="1" l="1"/>
  <c r="H33" i="1" l="1"/>
  <c r="H34" i="1" l="1"/>
  <c r="H35" i="1" l="1"/>
  <c r="H36" i="1" l="1"/>
  <c r="H37" i="1" l="1"/>
  <c r="H38" i="1" l="1"/>
  <c r="H39" i="1" l="1"/>
  <c r="H40" i="1" l="1"/>
  <c r="H41" i="1" l="1"/>
  <c r="H42" i="1" l="1"/>
  <c r="H43" i="1" l="1"/>
  <c r="H44" i="1" l="1"/>
  <c r="H45" i="1" l="1"/>
  <c r="H46" i="1" l="1"/>
  <c r="H47" i="1" l="1"/>
  <c r="H48" i="1" l="1"/>
  <c r="H49" i="1" l="1"/>
  <c r="H50" i="1" l="1"/>
  <c r="H51" i="1" l="1"/>
  <c r="H52" i="1" l="1"/>
  <c r="H53" i="1" l="1"/>
  <c r="H54" i="1" l="1"/>
  <c r="H55" i="1" l="1"/>
  <c r="H56" i="1" l="1"/>
  <c r="H57" i="1" l="1"/>
  <c r="H58" i="1" l="1"/>
  <c r="H59" i="1" l="1"/>
  <c r="H60" i="1" l="1"/>
  <c r="H61" i="1" l="1"/>
  <c r="H63" i="1" l="1"/>
  <c r="H62" i="1"/>
</calcChain>
</file>

<file path=xl/sharedStrings.xml><?xml version="1.0" encoding="utf-8"?>
<sst xmlns="http://schemas.openxmlformats.org/spreadsheetml/2006/main" count="195" uniqueCount="164">
  <si>
    <t>Bevölkerungsstand nach 5er- Altersgruppen (19)
- Gemeinden - Stichtag</t>
  </si>
  <si>
    <t>Fortschreibung des Bevölkerungsstandes</t>
  </si>
  <si>
    <t>31.12.2019</t>
  </si>
  <si>
    <t>Insgesamt</t>
  </si>
  <si>
    <t>05</t>
  </si>
  <si>
    <t>Nordrhein-Westfalen</t>
  </si>
  <si>
    <t>05111</t>
  </si>
  <si>
    <t xml:space="preserve">    Düsseldorf, krfr. Stadt</t>
  </si>
  <si>
    <t>05112</t>
  </si>
  <si>
    <t xml:space="preserve">    Duisburg, krfr. Stadt</t>
  </si>
  <si>
    <t>05113</t>
  </si>
  <si>
    <t xml:space="preserve">    Essen, krfr. Stadt</t>
  </si>
  <si>
    <t>05114</t>
  </si>
  <si>
    <t xml:space="preserve">    Krefeld, krfr. Stadt</t>
  </si>
  <si>
    <t>05116</t>
  </si>
  <si>
    <t xml:space="preserve">    Mönchengladbach, krfr. Stadt</t>
  </si>
  <si>
    <t>05117</t>
  </si>
  <si>
    <t xml:space="preserve">    Mülheim an der Ruhr, krfr. Stadt</t>
  </si>
  <si>
    <t>05119</t>
  </si>
  <si>
    <t xml:space="preserve">    Oberhausen, krfr. Stadt</t>
  </si>
  <si>
    <t>05120</t>
  </si>
  <si>
    <t xml:space="preserve">    Remscheid, krfr. Stadt</t>
  </si>
  <si>
    <t>05122</t>
  </si>
  <si>
    <t xml:space="preserve">    Solingen, krfr. Stadt</t>
  </si>
  <si>
    <t>05124</t>
  </si>
  <si>
    <t xml:space="preserve">    Wuppertal, krfr. Stadt</t>
  </si>
  <si>
    <t>05154</t>
  </si>
  <si>
    <t xml:space="preserve">    Kleve, Kreis</t>
  </si>
  <si>
    <t>05158</t>
  </si>
  <si>
    <t xml:space="preserve">    Mettmann, Kreis</t>
  </si>
  <si>
    <t>05162</t>
  </si>
  <si>
    <t xml:space="preserve">    Rhein-Kreis Neuss</t>
  </si>
  <si>
    <t>05166</t>
  </si>
  <si>
    <t xml:space="preserve">    Viersen, Kreis</t>
  </si>
  <si>
    <t>05170</t>
  </si>
  <si>
    <t xml:space="preserve">    Wesel, Kreis</t>
  </si>
  <si>
    <t>05314</t>
  </si>
  <si>
    <t xml:space="preserve">    Bonn, krfr. Stadt</t>
  </si>
  <si>
    <t>05315</t>
  </si>
  <si>
    <t xml:space="preserve">    Köln, krfr. Stadt</t>
  </si>
  <si>
    <t>05316</t>
  </si>
  <si>
    <t xml:space="preserve">    Leverkusen, krfr. Stadt</t>
  </si>
  <si>
    <t>05334</t>
  </si>
  <si>
    <t xml:space="preserve">    Städteregion Aachen (einschl. Stadt Aachen)</t>
  </si>
  <si>
    <t>05358</t>
  </si>
  <si>
    <t xml:space="preserve">    Düren, Kreis</t>
  </si>
  <si>
    <t>05362</t>
  </si>
  <si>
    <t xml:space="preserve">    Rhein-Erft-Kreis</t>
  </si>
  <si>
    <t>05366</t>
  </si>
  <si>
    <t xml:space="preserve">    Euskirchen, Kreis</t>
  </si>
  <si>
    <t>05370</t>
  </si>
  <si>
    <t xml:space="preserve">    Heinsberg, Kreis</t>
  </si>
  <si>
    <t>05374</t>
  </si>
  <si>
    <t xml:space="preserve">    Oberbergischer Kreis</t>
  </si>
  <si>
    <t>05378</t>
  </si>
  <si>
    <t xml:space="preserve">    Rheinisch-Bergischer Kreis</t>
  </si>
  <si>
    <t>05382</t>
  </si>
  <si>
    <t xml:space="preserve">    Rhein-Sieg-Kreis</t>
  </si>
  <si>
    <t>05512</t>
  </si>
  <si>
    <t xml:space="preserve">    Bottrop, krfr. Stadt</t>
  </si>
  <si>
    <t>05513</t>
  </si>
  <si>
    <t xml:space="preserve">    Gelsenkirchen, krfr. Stadt</t>
  </si>
  <si>
    <t>05515</t>
  </si>
  <si>
    <t xml:space="preserve">    Münster, krfr. Stadt</t>
  </si>
  <si>
    <t>05554</t>
  </si>
  <si>
    <t xml:space="preserve">    Borken, Kreis</t>
  </si>
  <si>
    <t>05558</t>
  </si>
  <si>
    <t xml:space="preserve">    Coesfeld, Kreis</t>
  </si>
  <si>
    <t>05562</t>
  </si>
  <si>
    <t xml:space="preserve">    Recklinghausen, Kreis</t>
  </si>
  <si>
    <t>05566</t>
  </si>
  <si>
    <t xml:space="preserve">    Steinfurt, Kreis</t>
  </si>
  <si>
    <t>05570</t>
  </si>
  <si>
    <t xml:space="preserve">    Warendorf, Kreis</t>
  </si>
  <si>
    <t>05711</t>
  </si>
  <si>
    <t xml:space="preserve">    Bielefeld, krfr. Stadt</t>
  </si>
  <si>
    <t>05754</t>
  </si>
  <si>
    <t xml:space="preserve">    Gütersloh, Kreis</t>
  </si>
  <si>
    <t>05758</t>
  </si>
  <si>
    <t xml:space="preserve">    Herford, Kreis</t>
  </si>
  <si>
    <t>05762</t>
  </si>
  <si>
    <t xml:space="preserve">    Höxter, Kreis</t>
  </si>
  <si>
    <t>05766</t>
  </si>
  <si>
    <t xml:space="preserve">    Lippe, Kreis</t>
  </si>
  <si>
    <t>05770</t>
  </si>
  <si>
    <t xml:space="preserve">    Minden-Lübbecke, Kreis</t>
  </si>
  <si>
    <t>05774</t>
  </si>
  <si>
    <t xml:space="preserve">    Paderborn, Kreis</t>
  </si>
  <si>
    <t>05911</t>
  </si>
  <si>
    <t xml:space="preserve">    Bochum, krfr. Stadt</t>
  </si>
  <si>
    <t>05913</t>
  </si>
  <si>
    <t xml:space="preserve">    Dortmund, krfr. Stadt</t>
  </si>
  <si>
    <t>05914</t>
  </si>
  <si>
    <t xml:space="preserve">    Hagen, krfr. Stadt</t>
  </si>
  <si>
    <t>05915</t>
  </si>
  <si>
    <t xml:space="preserve">    Hamm, krfr. Stadt</t>
  </si>
  <si>
    <t>05916</t>
  </si>
  <si>
    <t xml:space="preserve">    Herne, krfr. Stadt</t>
  </si>
  <si>
    <t>05954</t>
  </si>
  <si>
    <t xml:space="preserve">    Ennepe-Ruhr-Kreis</t>
  </si>
  <si>
    <t>05958</t>
  </si>
  <si>
    <t xml:space="preserve">    Hochsauerlandkreis</t>
  </si>
  <si>
    <t>05962</t>
  </si>
  <si>
    <t xml:space="preserve">    Märkischer Kreis</t>
  </si>
  <si>
    <t>05966</t>
  </si>
  <si>
    <t xml:space="preserve">    Olpe, Kreis</t>
  </si>
  <si>
    <t>05970</t>
  </si>
  <si>
    <t xml:space="preserve">    Siegen-Wittgenstein, Kreis</t>
  </si>
  <si>
    <t>05974</t>
  </si>
  <si>
    <t xml:space="preserve">    Soest, Kreis</t>
  </si>
  <si>
    <t>05978</t>
  </si>
  <si>
    <t xml:space="preserve">    Unna, Kreis</t>
  </si>
  <si>
    <t>Entwicklung des Bevölkerungsstandes ab Berichtsjahr 2016</t>
  </si>
  <si>
    <t>sind aufgrund methodischer Änderungen, technischer Weiter-</t>
  </si>
  <si>
    <t>entwicklungen der Datenlieferungen aus dem Meldewesen an die</t>
  </si>
  <si>
    <t>Statistik sowie der Umstellung auf ein neues statistisches</t>
  </si>
  <si>
    <t>Aufbereitungsverfahren nur bedingt mit den Vorjahreswerten</t>
  </si>
  <si>
    <t>vergleichbar. Einschränkungen in der Genauigkeit der Ergeb-</t>
  </si>
  <si>
    <t>nisse 2016 und der unterjährigen Ergebnisse 2017 können zum</t>
  </si>
  <si>
    <t>einen aus Problemen bei der melderechtlichen Erfassung von</t>
  </si>
  <si>
    <t>Schutzsuchenden resultieren, zum anderen aus Folgeproblemen</t>
  </si>
  <si>
    <t>der technischen Umstellungen der Datenlieferungen aus dem</t>
  </si>
  <si>
    <t>Meldewesen und aus in der statistischen Aufbereitung fest-</t>
  </si>
  <si>
    <t>gestellten Unstimmigkeiten resultieren. Diese Probleme sind</t>
  </si>
  <si>
    <t>in den Jahresendergebnissen 2017 weitgehend bereinigt.</t>
  </si>
  <si>
    <t>Für den Stichtag 31.12.2016:</t>
  </si>
  <si>
    <t>Für sechs Kommunen ist das vorliegende Ergebnis, das u. a.</t>
  </si>
  <si>
    <t>auf Basis der von den Meldebehörden erhaltenen Nachrichten</t>
  </si>
  <si>
    <t>ermittelt wurde, unplausibel. Daher ist die Genauigkeit der</t>
  </si>
  <si>
    <t>Ergebnisse der übergeordneten Verwaltungsbezirke einge-</t>
  </si>
  <si>
    <t>schränkt. Die Gründe hierfür liegen offenbar in der melde-</t>
  </si>
  <si>
    <t>rechtlichen Behandlung von Schutzsuchenden. Die Unstimmig-</t>
  </si>
  <si>
    <t>keiten konnten nicht abschließend aufgelöst werden.</t>
  </si>
  <si>
    <t>Hinweis zur Gemeinde Nordkirchen:</t>
  </si>
  <si>
    <t>In der Gemeinde Nordkirchen sind u. a. aufgrund eines Erhe-</t>
  </si>
  <si>
    <t>bungsfehlers des Zensus 2011 bis zum Stichtag 31.08.2013</t>
  </si>
  <si>
    <t>falsche Bevölkerungszahlen entstanden. Eine Korrektur wurde</t>
  </si>
  <si>
    <t>nach den Methoden der Bevölkerungsfortschreibung zum Stich-</t>
  </si>
  <si>
    <t>tag 30.09.2013 durchgeführt.</t>
  </si>
  <si>
    <t>Die Fortschreibung des Bevölkerungsstandes basiert ab dem</t>
  </si>
  <si>
    <t>Jahr 2011 auf den Ergebnissen des Zensus 2011.</t>
  </si>
  <si>
    <t>Die Fortschreibung des Bevölkerungsstandes basiert für die</t>
  </si>
  <si>
    <t>Jahre 1987 bis 2010 auf den Ergebnissen der Volkszählung von</t>
  </si>
  <si>
    <t>1987.</t>
  </si>
  <si>
    <t>Bis einschl. 1986 geschätzte Werte (Quelle: Datum e.V.)</t>
  </si>
  <si>
    <t>© IT.NRW, Düsseldorf, 2021. Dieses Werk ist lizenziert unter der Datenlizenz Deutschland - Namensnennung - Version 2.0. | Stand: 05.01.2021 / 13:51:17</t>
  </si>
  <si>
    <t xml:space="preserve">wöchentliche Lieferung vials </t>
  </si>
  <si>
    <t xml:space="preserve">50% davon </t>
  </si>
  <si>
    <t>Allgemeinbevölkerung</t>
  </si>
  <si>
    <r>
      <t xml:space="preserve">Anzahl </t>
    </r>
    <r>
      <rPr>
        <u/>
        <sz val="10"/>
        <rFont val="Arial"/>
        <family val="2"/>
      </rPr>
      <t>vials</t>
    </r>
    <r>
      <rPr>
        <sz val="10"/>
        <rFont val="Arial"/>
        <family val="2"/>
      </rPr>
      <t xml:space="preserve"> 
(1. Dosis)</t>
    </r>
  </si>
  <si>
    <r>
      <t xml:space="preserve">Anzahl </t>
    </r>
    <r>
      <rPr>
        <u/>
        <sz val="10"/>
        <rFont val="Arial"/>
        <family val="2"/>
      </rPr>
      <t>Impfdosen</t>
    </r>
    <r>
      <rPr>
        <sz val="10"/>
        <rFont val="Arial"/>
        <family val="2"/>
      </rPr>
      <t xml:space="preserve"> 
(1. Dosis) </t>
    </r>
  </si>
  <si>
    <t>BioNTech (6er vial)
Impfzentren (Ü80)</t>
  </si>
  <si>
    <t>PLZ</t>
  </si>
  <si>
    <t>wöchentliche Impfstoffmenge 
(14. KW; 5.4.-11.4.)</t>
  </si>
  <si>
    <t>wöchentliche Impfstoffmenge 
(15. KW; 12.4.-18.4.)</t>
  </si>
  <si>
    <t>wöchentliche Impfstoffmenge 
(16. KW; 19.4.-25.4.)</t>
  </si>
  <si>
    <t>wöchentliche Impfstoffmenge 
(17. KW; 26.4.-2.5.)</t>
  </si>
  <si>
    <t>Moderna (10er vial)
EGH</t>
  </si>
  <si>
    <t>Bevölkerung 
75-79 Jahre</t>
  </si>
  <si>
    <t>BioNTech (6er vial)
Impfzentren (Ü70+Prio2)</t>
  </si>
  <si>
    <t>BioNTech (6er vial)
Impfzentren (Ü70)</t>
  </si>
  <si>
    <t>Moderna (10er vial)
Impfzentren (Ü70)</t>
  </si>
  <si>
    <t>Bevölkerung 
60-79 Jahre</t>
  </si>
  <si>
    <t>AstraZeneca (10er vial)
Ü60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</si>
</sst>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0"/>
      <color indexed="8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2" borderId="0"/>
  </cellStyleXfs>
  <cellXfs count="92">
    <xf numFmtId="0" fontId="0" fillId="0" borderId="0" xfId="0"/>
    <xf numFmtId="0" fontId="3" fillId="0" borderId="0" xfId="0" applyFont="1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4" fillId="0" borderId="0" xfId="0" applyFont="1" applyAlignment="1">
      <alignment vertical="top" wrapText="1"/>
    </xf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1" fillId="2" borderId="2" xfId="0" applyNumberFormat="1" applyFont="1" applyFill="1" applyBorder="1" applyAlignment="1">
      <alignment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5" borderId="2" xfId="0" applyNumberFormat="1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0" fontId="6" fillId="5" borderId="3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left"/>
    </xf>
    <xf numFmtId="49" fontId="1" fillId="0" borderId="13" xfId="0" applyNumberFormat="1" applyFont="1" applyBorder="1" applyAlignment="1">
      <alignment horizontal="left"/>
    </xf>
    <xf numFmtId="49" fontId="1" fillId="0" borderId="14" xfId="0" applyNumberFormat="1" applyFont="1" applyBorder="1" applyAlignment="1">
      <alignment horizontal="left"/>
    </xf>
    <xf numFmtId="49" fontId="1" fillId="3" borderId="4" xfId="0" applyNumberFormat="1" applyFont="1" applyFill="1" applyBorder="1" applyAlignment="1">
      <alignment horizontal="left"/>
    </xf>
    <xf numFmtId="49" fontId="1" fillId="3" borderId="6" xfId="0" applyNumberFormat="1" applyFont="1" applyFill="1" applyBorder="1" applyAlignment="1">
      <alignment horizontal="left"/>
    </xf>
    <xf numFmtId="49" fontId="1" fillId="3" borderId="8" xfId="0" applyNumberFormat="1" applyFont="1" applyFill="1" applyBorder="1" applyAlignment="1">
      <alignment horizontal="left"/>
    </xf>
    <xf numFmtId="0" fontId="1" fillId="2" borderId="0" xfId="0" applyNumberFormat="1" applyFont="1" applyFill="1" applyBorder="1" applyAlignment="1">
      <alignment horizontal="left" vertical="center" wrapText="1"/>
    </xf>
    <xf numFmtId="164" fontId="3" fillId="0" borderId="5" xfId="0" applyNumberFormat="1" applyFont="1" applyFill="1" applyBorder="1"/>
    <xf numFmtId="164" fontId="3" fillId="0" borderId="4" xfId="0" applyNumberFormat="1" applyFont="1" applyFill="1" applyBorder="1"/>
    <xf numFmtId="49" fontId="1" fillId="3" borderId="15" xfId="0" applyNumberFormat="1" applyFont="1" applyFill="1" applyBorder="1" applyAlignment="1">
      <alignment horizontal="left"/>
    </xf>
    <xf numFmtId="0" fontId="1" fillId="3" borderId="17" xfId="2" applyFont="1" applyFill="1" applyBorder="1" applyAlignment="1">
      <alignment horizontal="left"/>
    </xf>
    <xf numFmtId="0" fontId="1" fillId="3" borderId="17" xfId="2" quotePrefix="1" applyFont="1" applyFill="1" applyBorder="1" applyAlignment="1">
      <alignment horizontal="left"/>
    </xf>
    <xf numFmtId="0" fontId="1" fillId="3" borderId="16" xfId="2" applyFont="1" applyFill="1" applyBorder="1" applyAlignment="1">
      <alignment horizontal="left"/>
    </xf>
    <xf numFmtId="164" fontId="1" fillId="5" borderId="19" xfId="1" applyNumberFormat="1" applyFont="1" applyFill="1" applyBorder="1" applyAlignment="1">
      <alignment horizontal="right"/>
    </xf>
    <xf numFmtId="164" fontId="1" fillId="5" borderId="20" xfId="1" applyNumberFormat="1" applyFont="1" applyFill="1" applyBorder="1" applyAlignment="1">
      <alignment horizontal="right"/>
    </xf>
    <xf numFmtId="164" fontId="3" fillId="0" borderId="7" xfId="0" applyNumberFormat="1" applyFont="1" applyFill="1" applyBorder="1"/>
    <xf numFmtId="164" fontId="3" fillId="0" borderId="9" xfId="0" applyNumberFormat="1" applyFont="1" applyFill="1" applyBorder="1"/>
    <xf numFmtId="0" fontId="1" fillId="5" borderId="22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164" fontId="3" fillId="0" borderId="21" xfId="0" applyNumberFormat="1" applyFont="1" applyFill="1" applyBorder="1"/>
    <xf numFmtId="164" fontId="3" fillId="0" borderId="24" xfId="0" applyNumberFormat="1" applyFont="1" applyFill="1" applyBorder="1"/>
    <xf numFmtId="164" fontId="3" fillId="0" borderId="19" xfId="0" applyNumberFormat="1" applyFont="1" applyFill="1" applyBorder="1"/>
    <xf numFmtId="164" fontId="3" fillId="0" borderId="20" xfId="0" applyNumberFormat="1" applyFont="1" applyFill="1" applyBorder="1"/>
    <xf numFmtId="0" fontId="1" fillId="0" borderId="0" xfId="0" applyFont="1"/>
    <xf numFmtId="164" fontId="1" fillId="0" borderId="0" xfId="0" applyNumberFormat="1" applyFont="1" applyBorder="1"/>
    <xf numFmtId="164" fontId="3" fillId="0" borderId="6" xfId="0" applyNumberFormat="1" applyFont="1" applyFill="1" applyBorder="1"/>
    <xf numFmtId="164" fontId="3" fillId="0" borderId="8" xfId="0" applyNumberFormat="1" applyFont="1" applyFill="1" applyBorder="1"/>
    <xf numFmtId="164" fontId="3" fillId="0" borderId="25" xfId="0" applyNumberFormat="1" applyFont="1" applyFill="1" applyBorder="1"/>
    <xf numFmtId="164" fontId="3" fillId="0" borderId="26" xfId="0" applyNumberFormat="1" applyFont="1" applyFill="1" applyBorder="1"/>
    <xf numFmtId="164" fontId="3" fillId="0" borderId="27" xfId="0" applyNumberFormat="1" applyFont="1" applyFill="1" applyBorder="1"/>
    <xf numFmtId="164" fontId="3" fillId="0" borderId="28" xfId="0" applyNumberFormat="1" applyFont="1" applyFill="1" applyBorder="1"/>
    <xf numFmtId="164" fontId="3" fillId="0" borderId="29" xfId="0" applyNumberFormat="1" applyFont="1" applyFill="1" applyBorder="1"/>
    <xf numFmtId="0" fontId="0" fillId="0" borderId="0" xfId="0" applyBorder="1" applyAlignment="1"/>
    <xf numFmtId="0" fontId="1" fillId="2" borderId="0" xfId="0" applyNumberFormat="1" applyFont="1" applyFill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164" fontId="1" fillId="5" borderId="30" xfId="1" applyNumberFormat="1" applyFont="1" applyFill="1" applyBorder="1" applyAlignment="1">
      <alignment horizontal="right"/>
    </xf>
    <xf numFmtId="164" fontId="1" fillId="5" borderId="31" xfId="1" applyNumberFormat="1" applyFont="1" applyFill="1" applyBorder="1" applyAlignment="1">
      <alignment horizontal="right"/>
    </xf>
    <xf numFmtId="164" fontId="3" fillId="0" borderId="15" xfId="0" applyNumberFormat="1" applyFont="1" applyFill="1" applyBorder="1"/>
    <xf numFmtId="164" fontId="3" fillId="0" borderId="30" xfId="0" applyNumberFormat="1" applyFont="1" applyFill="1" applyBorder="1"/>
    <xf numFmtId="164" fontId="3" fillId="0" borderId="31" xfId="0" applyNumberFormat="1" applyFont="1" applyFill="1" applyBorder="1"/>
    <xf numFmtId="164" fontId="3" fillId="0" borderId="4" xfId="1" applyNumberFormat="1" applyFont="1" applyBorder="1"/>
    <xf numFmtId="164" fontId="3" fillId="0" borderId="5" xfId="1" applyNumberFormat="1" applyFont="1" applyBorder="1"/>
    <xf numFmtId="164" fontId="3" fillId="0" borderId="6" xfId="1" applyNumberFormat="1" applyFont="1" applyBorder="1"/>
    <xf numFmtId="164" fontId="3" fillId="0" borderId="7" xfId="0" applyNumberFormat="1" applyFont="1" applyBorder="1"/>
    <xf numFmtId="164" fontId="3" fillId="0" borderId="8" xfId="1" applyNumberFormat="1" applyFont="1" applyBorder="1"/>
    <xf numFmtId="164" fontId="3" fillId="0" borderId="9" xfId="0" applyNumberFormat="1" applyFont="1" applyBorder="1"/>
    <xf numFmtId="0" fontId="1" fillId="5" borderId="32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9" fillId="4" borderId="18" xfId="0" applyFont="1" applyFill="1" applyBorder="1" applyAlignment="1">
      <alignment horizontal="center" vertical="center" wrapText="1"/>
    </xf>
    <xf numFmtId="164" fontId="1" fillId="5" borderId="35" xfId="1" applyNumberFormat="1" applyFont="1" applyFill="1" applyBorder="1" applyAlignment="1">
      <alignment horizontal="right"/>
    </xf>
    <xf numFmtId="164" fontId="1" fillId="5" borderId="36" xfId="1" applyNumberFormat="1" applyFont="1" applyFill="1" applyBorder="1" applyAlignment="1">
      <alignment horizontal="right"/>
    </xf>
    <xf numFmtId="0" fontId="1" fillId="5" borderId="37" xfId="0" applyNumberFormat="1" applyFont="1" applyFill="1" applyBorder="1" applyAlignment="1">
      <alignment horizontal="center" vertical="center" wrapText="1"/>
    </xf>
    <xf numFmtId="0" fontId="1" fillId="5" borderId="38" xfId="0" applyNumberFormat="1" applyFont="1" applyFill="1" applyBorder="1" applyAlignment="1">
      <alignment horizontal="center" vertical="center" wrapText="1"/>
    </xf>
    <xf numFmtId="0" fontId="1" fillId="5" borderId="3" xfId="0" applyNumberFormat="1" applyFont="1" applyFill="1" applyBorder="1" applyAlignment="1">
      <alignment horizontal="center" vertical="center" wrapText="1"/>
    </xf>
    <xf numFmtId="0" fontId="1" fillId="5" borderId="39" xfId="0" applyNumberFormat="1" applyFont="1" applyFill="1" applyBorder="1" applyAlignment="1">
      <alignment horizontal="center" vertical="center" wrapText="1"/>
    </xf>
    <xf numFmtId="164" fontId="11" fillId="5" borderId="34" xfId="1" applyNumberFormat="1" applyFont="1" applyFill="1" applyBorder="1"/>
    <xf numFmtId="164" fontId="11" fillId="5" borderId="7" xfId="1" applyNumberFormat="1" applyFont="1" applyFill="1" applyBorder="1"/>
    <xf numFmtId="164" fontId="11" fillId="5" borderId="9" xfId="1" applyNumberFormat="1" applyFont="1" applyFill="1" applyBorder="1"/>
    <xf numFmtId="0" fontId="1" fillId="5" borderId="41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9" fillId="4" borderId="40" xfId="0" applyFont="1" applyFill="1" applyBorder="1" applyAlignment="1">
      <alignment horizontal="center" vertical="center" wrapText="1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F102"/>
  <sheetViews>
    <sheetView tabSelected="1" topLeftCell="B7" workbookViewId="0">
      <pane xSplit="3" ySplit="3" topLeftCell="E10" activePane="bottomRight" state="frozen"/>
      <selection activeCell="B7" sqref="B7"/>
      <selection pane="topRight" activeCell="D7" sqref="D7"/>
      <selection pane="bottomLeft" activeCell="B10" sqref="B10"/>
      <selection pane="bottomRight" activeCell="L10" sqref="L10"/>
    </sheetView>
  </sheetViews>
  <sheetFormatPr baseColWidth="10" defaultColWidth="12.7109375" defaultRowHeight="12.75" x14ac:dyDescent="0.2"/>
  <cols>
    <col min="1" max="1" width="11.5703125" style="1" hidden="1" customWidth="1"/>
    <col min="2" max="2" width="41.28515625" style="1" bestFit="1" customWidth="1"/>
    <col min="3" max="3" width="6.42578125" style="1" bestFit="1" customWidth="1"/>
    <col min="4" max="6" width="20.5703125" customWidth="1"/>
    <col min="7" max="14" width="12.7109375" style="38"/>
    <col min="15" max="28" width="12.7109375" style="1"/>
    <col min="29" max="29" width="13" style="1" bestFit="1" customWidth="1"/>
    <col min="30" max="40" width="12.7109375" style="1"/>
    <col min="41" max="41" width="12.7109375" style="1" collapsed="1"/>
    <col min="42" max="55" width="12.7109375" style="1"/>
    <col min="56" max="56" width="12.7109375" style="1" collapsed="1"/>
    <col min="57" max="64" width="12.7109375" style="1"/>
    <col min="65" max="65" width="12.7109375" style="1" collapsed="1"/>
    <col min="66" max="93" width="12.7109375" style="1"/>
    <col min="94" max="94" width="12.7109375" style="1" collapsed="1"/>
    <col min="95" max="104" width="12.7109375" style="1"/>
    <col min="105" max="105" width="12.7109375" style="1" collapsed="1"/>
    <col min="106" max="107" width="12.7109375" style="1"/>
    <col min="108" max="108" width="12.7109375" style="1" collapsed="1"/>
    <col min="109" max="116" width="12.7109375" style="1"/>
    <col min="117" max="117" width="12.7109375" style="1" collapsed="1"/>
    <col min="118" max="131" width="12.7109375" style="1"/>
    <col min="132" max="132" width="12.7109375" style="1" collapsed="1"/>
    <col min="133" max="133" width="12.7109375" style="1"/>
    <col min="134" max="134" width="12.7109375" style="1" collapsed="1"/>
    <col min="135" max="136" width="12.7109375" style="1"/>
    <col min="137" max="16384" width="12.7109375" style="1" collapsed="1"/>
  </cols>
  <sheetData>
    <row r="1" spans="1:32" ht="30" hidden="1" customHeight="1" x14ac:dyDescent="0.2">
      <c r="A1" s="4" t="s">
        <v>0</v>
      </c>
      <c r="B1" s="5"/>
      <c r="C1" s="5"/>
      <c r="D1" s="6"/>
      <c r="E1" s="47"/>
      <c r="F1" s="47"/>
    </row>
    <row r="2" spans="1:32" ht="12.75" hidden="1" customHeight="1" x14ac:dyDescent="0.2">
      <c r="A2" s="4" t="s">
        <v>1</v>
      </c>
      <c r="B2" s="5"/>
      <c r="C2" s="5"/>
      <c r="D2" s="7"/>
      <c r="E2" s="47"/>
      <c r="F2" s="47"/>
    </row>
    <row r="3" spans="1:32" ht="12.75" hidden="1" customHeight="1" x14ac:dyDescent="0.2">
      <c r="A3" s="4" t="s">
        <v>2</v>
      </c>
      <c r="B3" s="5"/>
      <c r="C3" s="5"/>
      <c r="D3" s="7"/>
      <c r="E3" s="47"/>
      <c r="F3" s="47"/>
    </row>
    <row r="4" spans="1:32" ht="33" hidden="1" customHeight="1" x14ac:dyDescent="0.2">
      <c r="A4" s="77"/>
      <c r="B4" s="77"/>
      <c r="C4" s="19"/>
      <c r="D4" s="8" t="s">
        <v>146</v>
      </c>
      <c r="E4" s="48"/>
      <c r="F4" s="48"/>
    </row>
    <row r="5" spans="1:32" ht="12.75" hidden="1" customHeight="1" x14ac:dyDescent="0.2">
      <c r="A5" s="77"/>
      <c r="B5" s="77"/>
      <c r="C5" s="19"/>
      <c r="D5" s="8" t="s">
        <v>147</v>
      </c>
      <c r="E5" s="48"/>
      <c r="F5" s="48"/>
    </row>
    <row r="6" spans="1:32" ht="25.5" hidden="1" customHeight="1" thickBot="1" x14ac:dyDescent="0.25">
      <c r="A6" s="77"/>
      <c r="B6" s="77"/>
      <c r="C6" s="19"/>
      <c r="D6" s="9" t="s">
        <v>3</v>
      </c>
      <c r="E6" s="49"/>
      <c r="F6" s="49"/>
    </row>
    <row r="7" spans="1:32" ht="48" customHeight="1" thickBot="1" x14ac:dyDescent="0.25">
      <c r="A7" s="77"/>
      <c r="B7" s="77"/>
      <c r="C7" s="19"/>
      <c r="D7" s="11"/>
      <c r="E7" s="11"/>
      <c r="F7" s="69"/>
      <c r="G7" s="83" t="s">
        <v>153</v>
      </c>
      <c r="H7" s="84"/>
      <c r="I7" s="84"/>
      <c r="J7" s="84"/>
      <c r="K7" s="84"/>
      <c r="L7" s="84"/>
      <c r="M7" s="66"/>
      <c r="N7" s="66"/>
      <c r="O7" s="89" t="s">
        <v>154</v>
      </c>
      <c r="P7" s="90"/>
      <c r="Q7" s="90"/>
      <c r="R7" s="90"/>
      <c r="S7" s="90"/>
      <c r="T7" s="91"/>
      <c r="U7" s="89" t="s">
        <v>155</v>
      </c>
      <c r="V7" s="90"/>
      <c r="W7" s="90"/>
      <c r="X7" s="90"/>
      <c r="Y7" s="90"/>
      <c r="Z7" s="90"/>
      <c r="AA7" s="83" t="s">
        <v>156</v>
      </c>
      <c r="AB7" s="84"/>
      <c r="AC7" s="84"/>
      <c r="AD7" s="84"/>
      <c r="AE7" s="84"/>
      <c r="AF7" s="85"/>
    </row>
    <row r="8" spans="1:32" ht="69" customHeight="1" thickBot="1" x14ac:dyDescent="0.25">
      <c r="A8" s="77"/>
      <c r="B8" s="77"/>
      <c r="C8" s="19"/>
      <c r="D8" s="10"/>
      <c r="E8" s="10"/>
      <c r="F8" s="70"/>
      <c r="G8" s="78" t="s">
        <v>151</v>
      </c>
      <c r="H8" s="79"/>
      <c r="I8" s="81" t="s">
        <v>159</v>
      </c>
      <c r="J8" s="79"/>
      <c r="K8" s="78" t="s">
        <v>157</v>
      </c>
      <c r="L8" s="80"/>
      <c r="M8" s="81" t="s">
        <v>163</v>
      </c>
      <c r="N8" s="82"/>
      <c r="O8" s="78" t="s">
        <v>151</v>
      </c>
      <c r="P8" s="79"/>
      <c r="Q8" s="81" t="s">
        <v>160</v>
      </c>
      <c r="R8" s="87"/>
      <c r="S8" s="81" t="s">
        <v>163</v>
      </c>
      <c r="T8" s="82"/>
      <c r="U8" s="78" t="s">
        <v>151</v>
      </c>
      <c r="V8" s="79"/>
      <c r="W8" s="81" t="s">
        <v>160</v>
      </c>
      <c r="X8" s="88"/>
      <c r="Y8" s="81" t="s">
        <v>161</v>
      </c>
      <c r="Z8" s="82"/>
      <c r="AA8" s="86" t="s">
        <v>151</v>
      </c>
      <c r="AB8" s="79"/>
      <c r="AC8" s="81" t="s">
        <v>160</v>
      </c>
      <c r="AD8" s="88"/>
      <c r="AE8" s="81" t="s">
        <v>161</v>
      </c>
      <c r="AF8" s="82"/>
    </row>
    <row r="9" spans="1:32" ht="38.1" customHeight="1" thickBot="1" x14ac:dyDescent="0.25">
      <c r="A9" s="77"/>
      <c r="B9" s="77"/>
      <c r="C9" s="19"/>
      <c r="D9" s="12" t="s">
        <v>148</v>
      </c>
      <c r="E9" s="71" t="s">
        <v>158</v>
      </c>
      <c r="F9" s="72" t="s">
        <v>162</v>
      </c>
      <c r="G9" s="30" t="s">
        <v>149</v>
      </c>
      <c r="H9" s="33" t="s">
        <v>150</v>
      </c>
      <c r="I9" s="30" t="s">
        <v>149</v>
      </c>
      <c r="J9" s="33" t="s">
        <v>150</v>
      </c>
      <c r="K9" s="32" t="s">
        <v>149</v>
      </c>
      <c r="L9" s="31" t="s">
        <v>150</v>
      </c>
      <c r="M9" s="32" t="s">
        <v>149</v>
      </c>
      <c r="N9" s="31" t="s">
        <v>150</v>
      </c>
      <c r="O9" s="30" t="s">
        <v>149</v>
      </c>
      <c r="P9" s="33" t="s">
        <v>150</v>
      </c>
      <c r="Q9" s="30" t="s">
        <v>149</v>
      </c>
      <c r="R9" s="61" t="s">
        <v>150</v>
      </c>
      <c r="S9" s="32" t="s">
        <v>149</v>
      </c>
      <c r="T9" s="31" t="s">
        <v>150</v>
      </c>
      <c r="U9" s="30" t="s">
        <v>149</v>
      </c>
      <c r="V9" s="33" t="s">
        <v>150</v>
      </c>
      <c r="W9" s="30" t="s">
        <v>149</v>
      </c>
      <c r="X9" s="33" t="s">
        <v>150</v>
      </c>
      <c r="Y9" s="30" t="s">
        <v>149</v>
      </c>
      <c r="Z9" s="33" t="s">
        <v>150</v>
      </c>
      <c r="AA9" s="76" t="s">
        <v>149</v>
      </c>
      <c r="AB9" s="33" t="s">
        <v>150</v>
      </c>
      <c r="AC9" s="30" t="s">
        <v>149</v>
      </c>
      <c r="AD9" s="33" t="s">
        <v>150</v>
      </c>
      <c r="AE9" s="30" t="s">
        <v>149</v>
      </c>
      <c r="AF9" s="33" t="s">
        <v>150</v>
      </c>
    </row>
    <row r="10" spans="1:32" x14ac:dyDescent="0.2">
      <c r="A10" s="13" t="s">
        <v>4</v>
      </c>
      <c r="B10" s="16" t="s">
        <v>5</v>
      </c>
      <c r="C10" s="22" t="s">
        <v>152</v>
      </c>
      <c r="D10" s="67">
        <v>17947221</v>
      </c>
      <c r="E10" s="68">
        <v>789323</v>
      </c>
      <c r="F10" s="73">
        <v>3802804</v>
      </c>
      <c r="G10" s="21">
        <v>20000</v>
      </c>
      <c r="H10" s="20">
        <f>G10*6</f>
        <v>120000</v>
      </c>
      <c r="I10" s="21">
        <v>25000</v>
      </c>
      <c r="J10" s="44">
        <f>I10*6</f>
        <v>150000</v>
      </c>
      <c r="K10" s="21">
        <v>2460</v>
      </c>
      <c r="L10" s="20">
        <f>K10*10</f>
        <v>24600</v>
      </c>
      <c r="M10" s="21">
        <v>38400</v>
      </c>
      <c r="N10" s="20">
        <f>M10*10</f>
        <v>384000</v>
      </c>
      <c r="O10" s="35">
        <v>20000</v>
      </c>
      <c r="P10" s="20">
        <f>O10*6</f>
        <v>120000</v>
      </c>
      <c r="Q10" s="21">
        <v>23333</v>
      </c>
      <c r="R10" s="52">
        <v>140000</v>
      </c>
      <c r="S10" s="21">
        <v>5040</v>
      </c>
      <c r="T10" s="20">
        <f>S10*10</f>
        <v>50400</v>
      </c>
      <c r="U10" s="21">
        <v>20000</v>
      </c>
      <c r="V10" s="20">
        <f>U10*6</f>
        <v>120000</v>
      </c>
      <c r="W10" s="21">
        <v>20000</v>
      </c>
      <c r="X10" s="44">
        <v>120000</v>
      </c>
      <c r="Y10" s="21">
        <v>4860</v>
      </c>
      <c r="Z10" s="20">
        <f>Y10*10</f>
        <v>48600</v>
      </c>
      <c r="AA10" s="35">
        <v>16667</v>
      </c>
      <c r="AB10" s="34">
        <f>AA10*6</f>
        <v>100002</v>
      </c>
      <c r="AC10" s="55">
        <v>23333</v>
      </c>
      <c r="AD10" s="56">
        <v>140000</v>
      </c>
      <c r="AE10" s="21">
        <v>4860</v>
      </c>
      <c r="AF10" s="20">
        <v>48600</v>
      </c>
    </row>
    <row r="11" spans="1:32" x14ac:dyDescent="0.2">
      <c r="A11" s="14" t="s">
        <v>6</v>
      </c>
      <c r="B11" s="17" t="s">
        <v>75</v>
      </c>
      <c r="C11" s="23">
        <v>33602</v>
      </c>
      <c r="D11" s="26">
        <v>334195</v>
      </c>
      <c r="E11" s="50">
        <v>13784</v>
      </c>
      <c r="F11" s="74">
        <v>63728</v>
      </c>
      <c r="G11" s="40">
        <v>372</v>
      </c>
      <c r="H11" s="28">
        <f t="shared" ref="H11:H63" si="0">G11*6</f>
        <v>2232</v>
      </c>
      <c r="I11" s="40">
        <f t="shared" ref="I11:I42" si="1">ROUND(I$10/E$10*E11,0)</f>
        <v>437</v>
      </c>
      <c r="J11" s="45">
        <f>I11*6</f>
        <v>2622</v>
      </c>
      <c r="K11" s="40">
        <v>151</v>
      </c>
      <c r="L11" s="28">
        <f t="shared" ref="L11:L63" si="2">K11*10</f>
        <v>1510</v>
      </c>
      <c r="M11" s="40">
        <f>ROUND(M$10/F$10*F11,0)</f>
        <v>644</v>
      </c>
      <c r="N11" s="28">
        <f>M11*10</f>
        <v>6440</v>
      </c>
      <c r="O11" s="42">
        <v>372</v>
      </c>
      <c r="P11" s="28">
        <f t="shared" ref="P11:P63" si="3">O11*6</f>
        <v>2232</v>
      </c>
      <c r="Q11" s="40">
        <f t="shared" ref="Q11:Q42" si="4">ROUND(Q$10/E$10*E11,0)</f>
        <v>407</v>
      </c>
      <c r="R11" s="53">
        <f>Q11*6</f>
        <v>2442</v>
      </c>
      <c r="S11" s="40">
        <f>ROUND(S$10/F$10*F11,0)</f>
        <v>84</v>
      </c>
      <c r="T11" s="28">
        <f>S11*10</f>
        <v>840</v>
      </c>
      <c r="U11" s="40">
        <v>372</v>
      </c>
      <c r="V11" s="28">
        <f t="shared" ref="V11:V63" si="5">U11*6</f>
        <v>2232</v>
      </c>
      <c r="W11" s="40">
        <f t="shared" ref="W11:W16" si="6">ROUND((W$10+8100)/E$10*E11,0)</f>
        <v>491</v>
      </c>
      <c r="X11" s="45">
        <f>W11*6</f>
        <v>2946</v>
      </c>
      <c r="Y11" s="40"/>
      <c r="Z11" s="28"/>
      <c r="AA11" s="42">
        <f t="shared" ref="AA11:AA42" si="7">ROUND((D11/D$10)*AA$10,0)</f>
        <v>310</v>
      </c>
      <c r="AB11" s="36">
        <f t="shared" ref="AB11:AB63" si="8">AA11*6</f>
        <v>1860</v>
      </c>
      <c r="AC11" s="57">
        <f t="shared" ref="AC11:AC16" si="9">ROUND((AC$10+8100)/E$10*E11,0)</f>
        <v>549</v>
      </c>
      <c r="AD11" s="58">
        <f>AC11*6</f>
        <v>3294</v>
      </c>
      <c r="AE11" s="62"/>
      <c r="AF11" s="63"/>
    </row>
    <row r="12" spans="1:32" x14ac:dyDescent="0.2">
      <c r="A12" s="14" t="s">
        <v>8</v>
      </c>
      <c r="B12" s="17" t="s">
        <v>89</v>
      </c>
      <c r="C12" s="23">
        <v>44787</v>
      </c>
      <c r="D12" s="26">
        <v>365587</v>
      </c>
      <c r="E12" s="50">
        <v>16412</v>
      </c>
      <c r="F12" s="74">
        <v>79358</v>
      </c>
      <c r="G12" s="40">
        <v>407</v>
      </c>
      <c r="H12" s="28">
        <f t="shared" si="0"/>
        <v>2442</v>
      </c>
      <c r="I12" s="40">
        <f t="shared" si="1"/>
        <v>520</v>
      </c>
      <c r="J12" s="45">
        <f t="shared" ref="J12:J63" si="10">I12*6</f>
        <v>3120</v>
      </c>
      <c r="K12" s="40">
        <v>15</v>
      </c>
      <c r="L12" s="28">
        <f t="shared" si="2"/>
        <v>150</v>
      </c>
      <c r="M12" s="40">
        <f t="shared" ref="M12:M63" si="11">ROUND(M$10/F$10*F12,0)</f>
        <v>801</v>
      </c>
      <c r="N12" s="28">
        <f t="shared" ref="N12:N63" si="12">M12*10</f>
        <v>8010</v>
      </c>
      <c r="O12" s="42">
        <v>407</v>
      </c>
      <c r="P12" s="28">
        <f t="shared" si="3"/>
        <v>2442</v>
      </c>
      <c r="Q12" s="40">
        <f t="shared" si="4"/>
        <v>485</v>
      </c>
      <c r="R12" s="53">
        <f t="shared" ref="R12:R63" si="13">Q12*6</f>
        <v>2910</v>
      </c>
      <c r="S12" s="40">
        <f t="shared" ref="S12:S63" si="14">ROUND(S$10/F$10*F12,0)</f>
        <v>105</v>
      </c>
      <c r="T12" s="28">
        <f t="shared" ref="T12:T63" si="15">S12*10</f>
        <v>1050</v>
      </c>
      <c r="U12" s="40">
        <v>407</v>
      </c>
      <c r="V12" s="28">
        <f t="shared" si="5"/>
        <v>2442</v>
      </c>
      <c r="W12" s="40">
        <f t="shared" si="6"/>
        <v>584</v>
      </c>
      <c r="X12" s="45">
        <f t="shared" ref="X12:X63" si="16">W12*6</f>
        <v>3504</v>
      </c>
      <c r="Y12" s="40"/>
      <c r="Z12" s="28"/>
      <c r="AA12" s="42">
        <f t="shared" si="7"/>
        <v>340</v>
      </c>
      <c r="AB12" s="36">
        <f t="shared" si="8"/>
        <v>2040</v>
      </c>
      <c r="AC12" s="57">
        <f t="shared" si="9"/>
        <v>654</v>
      </c>
      <c r="AD12" s="58">
        <f t="shared" ref="AD12:AD63" si="17">AC12*6</f>
        <v>3924</v>
      </c>
      <c r="AE12" s="62"/>
      <c r="AF12" s="63"/>
    </row>
    <row r="13" spans="1:32" x14ac:dyDescent="0.2">
      <c r="A13" s="14" t="s">
        <v>10</v>
      </c>
      <c r="B13" s="17" t="s">
        <v>37</v>
      </c>
      <c r="C13" s="23">
        <v>53113</v>
      </c>
      <c r="D13" s="26">
        <v>329673</v>
      </c>
      <c r="E13" s="50">
        <v>12740</v>
      </c>
      <c r="F13" s="74">
        <v>58559</v>
      </c>
      <c r="G13" s="40">
        <v>367</v>
      </c>
      <c r="H13" s="28">
        <f t="shared" si="0"/>
        <v>2202</v>
      </c>
      <c r="I13" s="40">
        <f t="shared" si="1"/>
        <v>404</v>
      </c>
      <c r="J13" s="45">
        <f t="shared" si="10"/>
        <v>2424</v>
      </c>
      <c r="K13" s="40">
        <v>22</v>
      </c>
      <c r="L13" s="28">
        <f t="shared" si="2"/>
        <v>220</v>
      </c>
      <c r="M13" s="40">
        <f t="shared" si="11"/>
        <v>591</v>
      </c>
      <c r="N13" s="28">
        <f t="shared" si="12"/>
        <v>5910</v>
      </c>
      <c r="O13" s="42">
        <v>367</v>
      </c>
      <c r="P13" s="28">
        <f t="shared" si="3"/>
        <v>2202</v>
      </c>
      <c r="Q13" s="40">
        <f t="shared" si="4"/>
        <v>377</v>
      </c>
      <c r="R13" s="53">
        <f t="shared" si="13"/>
        <v>2262</v>
      </c>
      <c r="S13" s="40">
        <f t="shared" si="14"/>
        <v>78</v>
      </c>
      <c r="T13" s="28">
        <f t="shared" si="15"/>
        <v>780</v>
      </c>
      <c r="U13" s="40">
        <v>367</v>
      </c>
      <c r="V13" s="28">
        <f t="shared" si="5"/>
        <v>2202</v>
      </c>
      <c r="W13" s="40">
        <f t="shared" si="6"/>
        <v>454</v>
      </c>
      <c r="X13" s="45">
        <f t="shared" si="16"/>
        <v>2724</v>
      </c>
      <c r="Y13" s="40"/>
      <c r="Z13" s="28"/>
      <c r="AA13" s="42">
        <f t="shared" si="7"/>
        <v>306</v>
      </c>
      <c r="AB13" s="36">
        <f t="shared" si="8"/>
        <v>1836</v>
      </c>
      <c r="AC13" s="57">
        <f t="shared" si="9"/>
        <v>507</v>
      </c>
      <c r="AD13" s="58">
        <f t="shared" si="17"/>
        <v>3042</v>
      </c>
      <c r="AE13" s="62"/>
      <c r="AF13" s="63"/>
    </row>
    <row r="14" spans="1:32" x14ac:dyDescent="0.2">
      <c r="A14" s="14" t="s">
        <v>12</v>
      </c>
      <c r="B14" s="17" t="s">
        <v>65</v>
      </c>
      <c r="C14" s="23">
        <v>46342</v>
      </c>
      <c r="D14" s="26">
        <v>371339</v>
      </c>
      <c r="E14" s="50">
        <v>14072</v>
      </c>
      <c r="F14" s="74">
        <v>74191</v>
      </c>
      <c r="G14" s="40">
        <v>414</v>
      </c>
      <c r="H14" s="28">
        <f t="shared" si="0"/>
        <v>2484</v>
      </c>
      <c r="I14" s="40">
        <f t="shared" si="1"/>
        <v>446</v>
      </c>
      <c r="J14" s="45">
        <f t="shared" si="10"/>
        <v>2676</v>
      </c>
      <c r="K14" s="40">
        <v>72</v>
      </c>
      <c r="L14" s="28">
        <f t="shared" si="2"/>
        <v>720</v>
      </c>
      <c r="M14" s="40">
        <f t="shared" si="11"/>
        <v>749</v>
      </c>
      <c r="N14" s="28">
        <f t="shared" si="12"/>
        <v>7490</v>
      </c>
      <c r="O14" s="42">
        <v>414</v>
      </c>
      <c r="P14" s="28">
        <f t="shared" si="3"/>
        <v>2484</v>
      </c>
      <c r="Q14" s="40">
        <f t="shared" si="4"/>
        <v>416</v>
      </c>
      <c r="R14" s="53">
        <f t="shared" si="13"/>
        <v>2496</v>
      </c>
      <c r="S14" s="40">
        <f t="shared" si="14"/>
        <v>98</v>
      </c>
      <c r="T14" s="28">
        <f t="shared" si="15"/>
        <v>980</v>
      </c>
      <c r="U14" s="40">
        <v>414</v>
      </c>
      <c r="V14" s="28">
        <f t="shared" si="5"/>
        <v>2484</v>
      </c>
      <c r="W14" s="40">
        <f t="shared" si="6"/>
        <v>501</v>
      </c>
      <c r="X14" s="45">
        <f t="shared" si="16"/>
        <v>3006</v>
      </c>
      <c r="Y14" s="40"/>
      <c r="Z14" s="28"/>
      <c r="AA14" s="42">
        <f t="shared" si="7"/>
        <v>345</v>
      </c>
      <c r="AB14" s="36">
        <f t="shared" si="8"/>
        <v>2070</v>
      </c>
      <c r="AC14" s="57">
        <f t="shared" si="9"/>
        <v>560</v>
      </c>
      <c r="AD14" s="58">
        <f t="shared" si="17"/>
        <v>3360</v>
      </c>
      <c r="AE14" s="62"/>
      <c r="AF14" s="63"/>
    </row>
    <row r="15" spans="1:32" x14ac:dyDescent="0.2">
      <c r="A15" s="14" t="s">
        <v>14</v>
      </c>
      <c r="B15" s="17" t="s">
        <v>59</v>
      </c>
      <c r="C15" s="23">
        <v>46242</v>
      </c>
      <c r="D15" s="26">
        <v>117565</v>
      </c>
      <c r="E15" s="50">
        <v>5153</v>
      </c>
      <c r="F15" s="74">
        <v>27259</v>
      </c>
      <c r="G15" s="40">
        <v>131</v>
      </c>
      <c r="H15" s="28">
        <f t="shared" si="0"/>
        <v>786</v>
      </c>
      <c r="I15" s="40">
        <f t="shared" si="1"/>
        <v>163</v>
      </c>
      <c r="J15" s="45">
        <f t="shared" si="10"/>
        <v>978</v>
      </c>
      <c r="K15" s="40">
        <v>6</v>
      </c>
      <c r="L15" s="28">
        <f t="shared" si="2"/>
        <v>60</v>
      </c>
      <c r="M15" s="40">
        <f t="shared" si="11"/>
        <v>275</v>
      </c>
      <c r="N15" s="28">
        <f t="shared" si="12"/>
        <v>2750</v>
      </c>
      <c r="O15" s="42">
        <v>131</v>
      </c>
      <c r="P15" s="28">
        <f t="shared" si="3"/>
        <v>786</v>
      </c>
      <c r="Q15" s="40">
        <f t="shared" si="4"/>
        <v>152</v>
      </c>
      <c r="R15" s="53">
        <f t="shared" si="13"/>
        <v>912</v>
      </c>
      <c r="S15" s="40">
        <f t="shared" si="14"/>
        <v>36</v>
      </c>
      <c r="T15" s="28">
        <f t="shared" si="15"/>
        <v>360</v>
      </c>
      <c r="U15" s="40">
        <v>131</v>
      </c>
      <c r="V15" s="28">
        <f t="shared" si="5"/>
        <v>786</v>
      </c>
      <c r="W15" s="40">
        <f t="shared" si="6"/>
        <v>183</v>
      </c>
      <c r="X15" s="45">
        <f t="shared" si="16"/>
        <v>1098</v>
      </c>
      <c r="Y15" s="40"/>
      <c r="Z15" s="28"/>
      <c r="AA15" s="42">
        <f t="shared" si="7"/>
        <v>109</v>
      </c>
      <c r="AB15" s="36">
        <f t="shared" si="8"/>
        <v>654</v>
      </c>
      <c r="AC15" s="57">
        <f t="shared" si="9"/>
        <v>205</v>
      </c>
      <c r="AD15" s="58">
        <f t="shared" si="17"/>
        <v>1230</v>
      </c>
      <c r="AE15" s="62"/>
      <c r="AF15" s="63"/>
    </row>
    <row r="16" spans="1:32" x14ac:dyDescent="0.2">
      <c r="A16" s="14" t="s">
        <v>16</v>
      </c>
      <c r="B16" s="17" t="s">
        <v>67</v>
      </c>
      <c r="C16" s="23">
        <v>48249</v>
      </c>
      <c r="D16" s="26">
        <v>220586</v>
      </c>
      <c r="E16" s="50">
        <v>9070</v>
      </c>
      <c r="F16" s="74">
        <v>48837</v>
      </c>
      <c r="G16" s="40">
        <v>246</v>
      </c>
      <c r="H16" s="28">
        <f t="shared" si="0"/>
        <v>1476</v>
      </c>
      <c r="I16" s="40">
        <f t="shared" si="1"/>
        <v>287</v>
      </c>
      <c r="J16" s="45">
        <f t="shared" si="10"/>
        <v>1722</v>
      </c>
      <c r="K16" s="40">
        <v>75</v>
      </c>
      <c r="L16" s="28">
        <f t="shared" si="2"/>
        <v>750</v>
      </c>
      <c r="M16" s="40">
        <f t="shared" si="11"/>
        <v>493</v>
      </c>
      <c r="N16" s="28">
        <f t="shared" si="12"/>
        <v>4930</v>
      </c>
      <c r="O16" s="42">
        <v>246</v>
      </c>
      <c r="P16" s="28">
        <f t="shared" si="3"/>
        <v>1476</v>
      </c>
      <c r="Q16" s="40">
        <f t="shared" si="4"/>
        <v>268</v>
      </c>
      <c r="R16" s="53">
        <f t="shared" si="13"/>
        <v>1608</v>
      </c>
      <c r="S16" s="40">
        <f t="shared" si="14"/>
        <v>65</v>
      </c>
      <c r="T16" s="28">
        <f t="shared" si="15"/>
        <v>650</v>
      </c>
      <c r="U16" s="40">
        <v>246</v>
      </c>
      <c r="V16" s="28">
        <f t="shared" si="5"/>
        <v>1476</v>
      </c>
      <c r="W16" s="40">
        <f t="shared" si="6"/>
        <v>323</v>
      </c>
      <c r="X16" s="45">
        <f t="shared" si="16"/>
        <v>1938</v>
      </c>
      <c r="Y16" s="40"/>
      <c r="Z16" s="28"/>
      <c r="AA16" s="42">
        <f t="shared" si="7"/>
        <v>205</v>
      </c>
      <c r="AB16" s="36">
        <f t="shared" si="8"/>
        <v>1230</v>
      </c>
      <c r="AC16" s="57">
        <f t="shared" si="9"/>
        <v>361</v>
      </c>
      <c r="AD16" s="58">
        <f t="shared" si="17"/>
        <v>2166</v>
      </c>
      <c r="AE16" s="62"/>
      <c r="AF16" s="63"/>
    </row>
    <row r="17" spans="1:32" x14ac:dyDescent="0.2">
      <c r="A17" s="14" t="s">
        <v>18</v>
      </c>
      <c r="B17" s="17" t="s">
        <v>91</v>
      </c>
      <c r="C17" s="23">
        <v>44263</v>
      </c>
      <c r="D17" s="26">
        <v>588250</v>
      </c>
      <c r="E17" s="50">
        <v>24946</v>
      </c>
      <c r="F17" s="74">
        <v>119232</v>
      </c>
      <c r="G17" s="40">
        <v>656</v>
      </c>
      <c r="H17" s="28">
        <f t="shared" si="0"/>
        <v>3936</v>
      </c>
      <c r="I17" s="40">
        <f t="shared" si="1"/>
        <v>790</v>
      </c>
      <c r="J17" s="45">
        <f t="shared" si="10"/>
        <v>4740</v>
      </c>
      <c r="K17" s="40">
        <v>92</v>
      </c>
      <c r="L17" s="28">
        <f t="shared" si="2"/>
        <v>920</v>
      </c>
      <c r="M17" s="40">
        <f t="shared" si="11"/>
        <v>1204</v>
      </c>
      <c r="N17" s="28">
        <f t="shared" si="12"/>
        <v>12040</v>
      </c>
      <c r="O17" s="42">
        <v>656</v>
      </c>
      <c r="P17" s="28">
        <f t="shared" si="3"/>
        <v>3936</v>
      </c>
      <c r="Q17" s="40">
        <f t="shared" si="4"/>
        <v>737</v>
      </c>
      <c r="R17" s="53">
        <f t="shared" si="13"/>
        <v>4422</v>
      </c>
      <c r="S17" s="40">
        <f t="shared" si="14"/>
        <v>158</v>
      </c>
      <c r="T17" s="28">
        <f t="shared" si="15"/>
        <v>1580</v>
      </c>
      <c r="U17" s="40">
        <v>656</v>
      </c>
      <c r="V17" s="28">
        <f t="shared" si="5"/>
        <v>3936</v>
      </c>
      <c r="W17" s="40">
        <f>ROUND((W$10+8100)/E$10*E17,0)-611</f>
        <v>277</v>
      </c>
      <c r="X17" s="45">
        <f t="shared" si="16"/>
        <v>1662</v>
      </c>
      <c r="Y17" s="40">
        <f>ROUND(Y$10/SUM(E$17,E$18,E$20,E$22,E$34,E$39,E$38,E$48,E$50,E$52,E$53,E$57,E$62)*E17,0)</f>
        <v>367</v>
      </c>
      <c r="Z17" s="28">
        <f>Y17*10</f>
        <v>3670</v>
      </c>
      <c r="AA17" s="42">
        <f t="shared" si="7"/>
        <v>546</v>
      </c>
      <c r="AB17" s="36">
        <f t="shared" si="8"/>
        <v>3276</v>
      </c>
      <c r="AC17" s="57">
        <f>ROUND((AC$10+8100)/E$10*E17,0)-617</f>
        <v>376</v>
      </c>
      <c r="AD17" s="58">
        <f t="shared" si="17"/>
        <v>2256</v>
      </c>
      <c r="AE17" s="62">
        <v>367</v>
      </c>
      <c r="AF17" s="63">
        <v>3670</v>
      </c>
    </row>
    <row r="18" spans="1:32" x14ac:dyDescent="0.2">
      <c r="A18" s="14" t="s">
        <v>20</v>
      </c>
      <c r="B18" s="17" t="s">
        <v>9</v>
      </c>
      <c r="C18" s="23">
        <v>47051</v>
      </c>
      <c r="D18" s="26">
        <v>498686</v>
      </c>
      <c r="E18" s="50">
        <v>20474</v>
      </c>
      <c r="F18" s="74">
        <v>100250</v>
      </c>
      <c r="G18" s="40">
        <v>556</v>
      </c>
      <c r="H18" s="28">
        <f t="shared" si="0"/>
        <v>3336</v>
      </c>
      <c r="I18" s="40">
        <f t="shared" si="1"/>
        <v>648</v>
      </c>
      <c r="J18" s="45">
        <f t="shared" si="10"/>
        <v>3888</v>
      </c>
      <c r="K18" s="40">
        <v>52</v>
      </c>
      <c r="L18" s="28">
        <f t="shared" si="2"/>
        <v>520</v>
      </c>
      <c r="M18" s="40">
        <f t="shared" si="11"/>
        <v>1012</v>
      </c>
      <c r="N18" s="28">
        <f t="shared" si="12"/>
        <v>10120</v>
      </c>
      <c r="O18" s="42">
        <v>556</v>
      </c>
      <c r="P18" s="28">
        <f t="shared" si="3"/>
        <v>3336</v>
      </c>
      <c r="Q18" s="40">
        <f t="shared" si="4"/>
        <v>605</v>
      </c>
      <c r="R18" s="53">
        <f t="shared" si="13"/>
        <v>3630</v>
      </c>
      <c r="S18" s="40">
        <f t="shared" si="14"/>
        <v>133</v>
      </c>
      <c r="T18" s="28">
        <f t="shared" si="15"/>
        <v>1330</v>
      </c>
      <c r="U18" s="40">
        <v>556</v>
      </c>
      <c r="V18" s="28">
        <f t="shared" si="5"/>
        <v>3336</v>
      </c>
      <c r="W18" s="40">
        <f>ROUND((W$10+8100)/E$10*E18,0)-501</f>
        <v>228</v>
      </c>
      <c r="X18" s="45">
        <f t="shared" si="16"/>
        <v>1368</v>
      </c>
      <c r="Y18" s="40">
        <f>ROUND(Y$10/SUM(E$17,E$18,E$20,E$22,E$34,E$39,E$38,E$48,E$50,E$52,E$53,E$57,E$62)*E18,0)</f>
        <v>301</v>
      </c>
      <c r="Z18" s="28">
        <f t="shared" ref="Z18:Z62" si="18">Y18*10</f>
        <v>3010</v>
      </c>
      <c r="AA18" s="42">
        <f t="shared" si="7"/>
        <v>463</v>
      </c>
      <c r="AB18" s="36">
        <f t="shared" si="8"/>
        <v>2778</v>
      </c>
      <c r="AC18" s="57">
        <f>ROUND((AC$10+8100)/E$10*E18,0)-501</f>
        <v>314</v>
      </c>
      <c r="AD18" s="58">
        <f t="shared" si="17"/>
        <v>1884</v>
      </c>
      <c r="AE18" s="62">
        <v>301</v>
      </c>
      <c r="AF18" s="63">
        <v>3010</v>
      </c>
    </row>
    <row r="19" spans="1:32" x14ac:dyDescent="0.2">
      <c r="A19" s="14" t="s">
        <v>22</v>
      </c>
      <c r="B19" s="17" t="s">
        <v>45</v>
      </c>
      <c r="C19" s="23">
        <v>52355</v>
      </c>
      <c r="D19" s="26">
        <v>264638</v>
      </c>
      <c r="E19" s="50">
        <v>11273</v>
      </c>
      <c r="F19" s="74">
        <v>59258</v>
      </c>
      <c r="G19" s="40">
        <v>295</v>
      </c>
      <c r="H19" s="28">
        <f t="shared" si="0"/>
        <v>1770</v>
      </c>
      <c r="I19" s="40">
        <f t="shared" si="1"/>
        <v>357</v>
      </c>
      <c r="J19" s="45">
        <f t="shared" si="10"/>
        <v>2142</v>
      </c>
      <c r="K19" s="40">
        <v>18</v>
      </c>
      <c r="L19" s="28">
        <f t="shared" si="2"/>
        <v>180</v>
      </c>
      <c r="M19" s="40">
        <f t="shared" si="11"/>
        <v>598</v>
      </c>
      <c r="N19" s="28">
        <f t="shared" si="12"/>
        <v>5980</v>
      </c>
      <c r="O19" s="42">
        <v>295</v>
      </c>
      <c r="P19" s="28">
        <f t="shared" si="3"/>
        <v>1770</v>
      </c>
      <c r="Q19" s="40">
        <f t="shared" si="4"/>
        <v>333</v>
      </c>
      <c r="R19" s="53">
        <f t="shared" si="13"/>
        <v>1998</v>
      </c>
      <c r="S19" s="40">
        <f t="shared" si="14"/>
        <v>79</v>
      </c>
      <c r="T19" s="28">
        <f t="shared" si="15"/>
        <v>790</v>
      </c>
      <c r="U19" s="40">
        <v>295</v>
      </c>
      <c r="V19" s="28">
        <f t="shared" si="5"/>
        <v>1770</v>
      </c>
      <c r="W19" s="40">
        <f>ROUND((W$10+8100)/E$10*E19,0)</f>
        <v>401</v>
      </c>
      <c r="X19" s="45">
        <f t="shared" si="16"/>
        <v>2406</v>
      </c>
      <c r="Y19" s="40"/>
      <c r="Z19" s="28"/>
      <c r="AA19" s="42">
        <f t="shared" si="7"/>
        <v>246</v>
      </c>
      <c r="AB19" s="36">
        <f t="shared" si="8"/>
        <v>1476</v>
      </c>
      <c r="AC19" s="57">
        <f>ROUND((AC$10+8100)/E$10*E19,0)</f>
        <v>449</v>
      </c>
      <c r="AD19" s="58">
        <f t="shared" si="17"/>
        <v>2694</v>
      </c>
      <c r="AE19" s="62"/>
      <c r="AF19" s="63"/>
    </row>
    <row r="20" spans="1:32" x14ac:dyDescent="0.2">
      <c r="A20" s="14" t="s">
        <v>24</v>
      </c>
      <c r="B20" s="17" t="s">
        <v>7</v>
      </c>
      <c r="C20" s="23">
        <v>40474</v>
      </c>
      <c r="D20" s="26">
        <v>621877</v>
      </c>
      <c r="E20" s="50">
        <v>26143</v>
      </c>
      <c r="F20" s="74">
        <v>116000</v>
      </c>
      <c r="G20" s="40">
        <v>693</v>
      </c>
      <c r="H20" s="28">
        <f t="shared" si="0"/>
        <v>4158</v>
      </c>
      <c r="I20" s="40">
        <f t="shared" si="1"/>
        <v>828</v>
      </c>
      <c r="J20" s="45">
        <f t="shared" si="10"/>
        <v>4968</v>
      </c>
      <c r="K20" s="40">
        <v>0</v>
      </c>
      <c r="L20" s="28">
        <f t="shared" si="2"/>
        <v>0</v>
      </c>
      <c r="M20" s="40">
        <f t="shared" si="11"/>
        <v>1171</v>
      </c>
      <c r="N20" s="28">
        <f t="shared" si="12"/>
        <v>11710</v>
      </c>
      <c r="O20" s="42">
        <v>693</v>
      </c>
      <c r="P20" s="28">
        <f t="shared" si="3"/>
        <v>4158</v>
      </c>
      <c r="Q20" s="40">
        <f t="shared" si="4"/>
        <v>773</v>
      </c>
      <c r="R20" s="53">
        <f t="shared" si="13"/>
        <v>4638</v>
      </c>
      <c r="S20" s="40">
        <f t="shared" si="14"/>
        <v>154</v>
      </c>
      <c r="T20" s="28">
        <f t="shared" si="15"/>
        <v>1540</v>
      </c>
      <c r="U20" s="40">
        <v>693</v>
      </c>
      <c r="V20" s="28">
        <f t="shared" si="5"/>
        <v>4158</v>
      </c>
      <c r="W20" s="40">
        <f>ROUND((W$10+8100)/E$10*E20,0)-642</f>
        <v>289</v>
      </c>
      <c r="X20" s="45">
        <f t="shared" si="16"/>
        <v>1734</v>
      </c>
      <c r="Y20" s="40">
        <f>ROUND(Y$10/SUM(E$17,E$18,E$20,E$22,E$34,E$39,E$38,E$48,E$50,E$52,E$53,E$57,E$62)*E20,0)</f>
        <v>385</v>
      </c>
      <c r="Z20" s="28">
        <f t="shared" si="18"/>
        <v>3850</v>
      </c>
      <c r="AA20" s="42">
        <f t="shared" si="7"/>
        <v>578</v>
      </c>
      <c r="AB20" s="36">
        <f t="shared" si="8"/>
        <v>3468</v>
      </c>
      <c r="AC20" s="57">
        <f>ROUND((AC$10+8100)/E$10*E20,0)-642</f>
        <v>399</v>
      </c>
      <c r="AD20" s="58">
        <f t="shared" si="17"/>
        <v>2394</v>
      </c>
      <c r="AE20" s="62">
        <v>385</v>
      </c>
      <c r="AF20" s="63">
        <v>3850</v>
      </c>
    </row>
    <row r="21" spans="1:32" x14ac:dyDescent="0.2">
      <c r="A21" s="14" t="s">
        <v>26</v>
      </c>
      <c r="B21" s="17" t="s">
        <v>99</v>
      </c>
      <c r="C21" s="23">
        <v>58256</v>
      </c>
      <c r="D21" s="26">
        <v>324106</v>
      </c>
      <c r="E21" s="50">
        <v>16507</v>
      </c>
      <c r="F21" s="74">
        <v>76719</v>
      </c>
      <c r="G21" s="40">
        <v>361</v>
      </c>
      <c r="H21" s="28">
        <f t="shared" si="0"/>
        <v>2166</v>
      </c>
      <c r="I21" s="40">
        <f t="shared" si="1"/>
        <v>523</v>
      </c>
      <c r="J21" s="45">
        <f t="shared" si="10"/>
        <v>3138</v>
      </c>
      <c r="K21" s="40">
        <v>53</v>
      </c>
      <c r="L21" s="28">
        <f t="shared" si="2"/>
        <v>530</v>
      </c>
      <c r="M21" s="40">
        <f t="shared" si="11"/>
        <v>775</v>
      </c>
      <c r="N21" s="28">
        <f t="shared" si="12"/>
        <v>7750</v>
      </c>
      <c r="O21" s="42">
        <v>361</v>
      </c>
      <c r="P21" s="28">
        <f t="shared" si="3"/>
        <v>2166</v>
      </c>
      <c r="Q21" s="40">
        <f t="shared" si="4"/>
        <v>488</v>
      </c>
      <c r="R21" s="53">
        <f t="shared" si="13"/>
        <v>2928</v>
      </c>
      <c r="S21" s="40">
        <f t="shared" si="14"/>
        <v>102</v>
      </c>
      <c r="T21" s="28">
        <f t="shared" si="15"/>
        <v>1020</v>
      </c>
      <c r="U21" s="40">
        <v>361</v>
      </c>
      <c r="V21" s="28">
        <f t="shared" si="5"/>
        <v>2166</v>
      </c>
      <c r="W21" s="40">
        <f>ROUND((W$10+8100)/E$10*E21,0)</f>
        <v>588</v>
      </c>
      <c r="X21" s="45">
        <f t="shared" si="16"/>
        <v>3528</v>
      </c>
      <c r="Y21" s="40"/>
      <c r="Z21" s="28"/>
      <c r="AA21" s="42">
        <f t="shared" si="7"/>
        <v>301</v>
      </c>
      <c r="AB21" s="36">
        <f t="shared" si="8"/>
        <v>1806</v>
      </c>
      <c r="AC21" s="57">
        <f>ROUND((AC$10+8100)/E$10*E21,0)</f>
        <v>657</v>
      </c>
      <c r="AD21" s="58">
        <f t="shared" si="17"/>
        <v>3942</v>
      </c>
      <c r="AE21" s="62"/>
      <c r="AF21" s="63"/>
    </row>
    <row r="22" spans="1:32" x14ac:dyDescent="0.2">
      <c r="A22" s="14" t="s">
        <v>28</v>
      </c>
      <c r="B22" s="17" t="s">
        <v>11</v>
      </c>
      <c r="C22" s="23">
        <v>45131</v>
      </c>
      <c r="D22" s="26">
        <v>582760</v>
      </c>
      <c r="E22" s="50">
        <v>26261</v>
      </c>
      <c r="F22" s="74">
        <v>123094</v>
      </c>
      <c r="G22" s="40">
        <v>649</v>
      </c>
      <c r="H22" s="28">
        <f t="shared" si="0"/>
        <v>3894</v>
      </c>
      <c r="I22" s="40">
        <f t="shared" si="1"/>
        <v>832</v>
      </c>
      <c r="J22" s="45">
        <f t="shared" si="10"/>
        <v>4992</v>
      </c>
      <c r="K22" s="40">
        <v>104</v>
      </c>
      <c r="L22" s="28">
        <f t="shared" si="2"/>
        <v>1040</v>
      </c>
      <c r="M22" s="40">
        <f t="shared" si="11"/>
        <v>1243</v>
      </c>
      <c r="N22" s="28">
        <f t="shared" si="12"/>
        <v>12430</v>
      </c>
      <c r="O22" s="42">
        <v>649</v>
      </c>
      <c r="P22" s="28">
        <f t="shared" si="3"/>
        <v>3894</v>
      </c>
      <c r="Q22" s="40">
        <f t="shared" si="4"/>
        <v>776</v>
      </c>
      <c r="R22" s="53">
        <f t="shared" si="13"/>
        <v>4656</v>
      </c>
      <c r="S22" s="40">
        <f t="shared" si="14"/>
        <v>163</v>
      </c>
      <c r="T22" s="28">
        <f t="shared" si="15"/>
        <v>1630</v>
      </c>
      <c r="U22" s="40">
        <v>649</v>
      </c>
      <c r="V22" s="28">
        <f t="shared" si="5"/>
        <v>3894</v>
      </c>
      <c r="W22" s="40">
        <f>ROUND((W$10+8100)/E$10*E22,0)-643</f>
        <v>292</v>
      </c>
      <c r="X22" s="45">
        <f t="shared" si="16"/>
        <v>1752</v>
      </c>
      <c r="Y22" s="40">
        <f>ROUND(Y$10/SUM(E$17,E$18,E$20,E$22,E$34,E$39,E$38,E$48,E$50,E$52,E$53,E$57,E$62)*E22,0)</f>
        <v>386</v>
      </c>
      <c r="Z22" s="28">
        <f t="shared" si="18"/>
        <v>3860</v>
      </c>
      <c r="AA22" s="42">
        <f t="shared" si="7"/>
        <v>541</v>
      </c>
      <c r="AB22" s="36">
        <f t="shared" si="8"/>
        <v>3246</v>
      </c>
      <c r="AC22" s="57">
        <f>ROUND((AC$10+8100)/E$10*E22,0)-643</f>
        <v>403</v>
      </c>
      <c r="AD22" s="58">
        <f t="shared" si="17"/>
        <v>2418</v>
      </c>
      <c r="AE22" s="62">
        <v>386</v>
      </c>
      <c r="AF22" s="63">
        <v>3860</v>
      </c>
    </row>
    <row r="23" spans="1:32" x14ac:dyDescent="0.2">
      <c r="A23" s="14" t="s">
        <v>30</v>
      </c>
      <c r="B23" s="17" t="s">
        <v>49</v>
      </c>
      <c r="C23" s="23">
        <v>53947</v>
      </c>
      <c r="D23" s="26">
        <v>193656</v>
      </c>
      <c r="E23" s="50">
        <v>8398</v>
      </c>
      <c r="F23" s="74">
        <v>44303</v>
      </c>
      <c r="G23" s="40">
        <v>216</v>
      </c>
      <c r="H23" s="28">
        <f t="shared" si="0"/>
        <v>1296</v>
      </c>
      <c r="I23" s="40">
        <f t="shared" si="1"/>
        <v>266</v>
      </c>
      <c r="J23" s="45">
        <f t="shared" si="10"/>
        <v>1596</v>
      </c>
      <c r="K23" s="40">
        <v>22</v>
      </c>
      <c r="L23" s="28">
        <f t="shared" si="2"/>
        <v>220</v>
      </c>
      <c r="M23" s="40">
        <f t="shared" si="11"/>
        <v>447</v>
      </c>
      <c r="N23" s="28">
        <f t="shared" si="12"/>
        <v>4470</v>
      </c>
      <c r="O23" s="42">
        <v>216</v>
      </c>
      <c r="P23" s="28">
        <f t="shared" si="3"/>
        <v>1296</v>
      </c>
      <c r="Q23" s="40">
        <f t="shared" si="4"/>
        <v>248</v>
      </c>
      <c r="R23" s="53">
        <f t="shared" si="13"/>
        <v>1488</v>
      </c>
      <c r="S23" s="40">
        <f t="shared" si="14"/>
        <v>59</v>
      </c>
      <c r="T23" s="28">
        <f t="shared" si="15"/>
        <v>590</v>
      </c>
      <c r="U23" s="40">
        <v>216</v>
      </c>
      <c r="V23" s="28">
        <f t="shared" si="5"/>
        <v>1296</v>
      </c>
      <c r="W23" s="40">
        <f t="shared" ref="W23:W33" si="19">ROUND((W$10+8100)/E$10*E23,0)</f>
        <v>299</v>
      </c>
      <c r="X23" s="45">
        <f t="shared" si="16"/>
        <v>1794</v>
      </c>
      <c r="Y23" s="40"/>
      <c r="Z23" s="28"/>
      <c r="AA23" s="42">
        <f t="shared" si="7"/>
        <v>180</v>
      </c>
      <c r="AB23" s="36">
        <f t="shared" si="8"/>
        <v>1080</v>
      </c>
      <c r="AC23" s="57">
        <f t="shared" ref="AC23:AC33" si="20">ROUND((AC$10+8100)/E$10*E23,0)</f>
        <v>334</v>
      </c>
      <c r="AD23" s="58">
        <f t="shared" si="17"/>
        <v>2004</v>
      </c>
      <c r="AE23" s="62"/>
      <c r="AF23" s="63"/>
    </row>
    <row r="24" spans="1:32" x14ac:dyDescent="0.2">
      <c r="A24" s="14" t="s">
        <v>32</v>
      </c>
      <c r="B24" s="17" t="s">
        <v>61</v>
      </c>
      <c r="C24" s="23">
        <v>45891</v>
      </c>
      <c r="D24" s="26">
        <v>259645</v>
      </c>
      <c r="E24" s="50">
        <v>10564</v>
      </c>
      <c r="F24" s="74">
        <v>54559</v>
      </c>
      <c r="G24" s="40">
        <v>289</v>
      </c>
      <c r="H24" s="28">
        <f t="shared" si="0"/>
        <v>1734</v>
      </c>
      <c r="I24" s="40">
        <f t="shared" si="1"/>
        <v>335</v>
      </c>
      <c r="J24" s="45">
        <f t="shared" si="10"/>
        <v>2010</v>
      </c>
      <c r="K24" s="40">
        <v>10</v>
      </c>
      <c r="L24" s="28">
        <f t="shared" si="2"/>
        <v>100</v>
      </c>
      <c r="M24" s="40">
        <f t="shared" si="11"/>
        <v>551</v>
      </c>
      <c r="N24" s="28">
        <f t="shared" si="12"/>
        <v>5510</v>
      </c>
      <c r="O24" s="42">
        <v>289</v>
      </c>
      <c r="P24" s="28">
        <f t="shared" si="3"/>
        <v>1734</v>
      </c>
      <c r="Q24" s="40">
        <f t="shared" si="4"/>
        <v>312</v>
      </c>
      <c r="R24" s="53">
        <f t="shared" si="13"/>
        <v>1872</v>
      </c>
      <c r="S24" s="40">
        <f t="shared" si="14"/>
        <v>72</v>
      </c>
      <c r="T24" s="28">
        <f t="shared" si="15"/>
        <v>720</v>
      </c>
      <c r="U24" s="40">
        <v>289</v>
      </c>
      <c r="V24" s="28">
        <f t="shared" si="5"/>
        <v>1734</v>
      </c>
      <c r="W24" s="40">
        <f t="shared" si="19"/>
        <v>376</v>
      </c>
      <c r="X24" s="45">
        <f t="shared" si="16"/>
        <v>2256</v>
      </c>
      <c r="Y24" s="40"/>
      <c r="Z24" s="28"/>
      <c r="AA24" s="42">
        <f t="shared" si="7"/>
        <v>241</v>
      </c>
      <c r="AB24" s="36">
        <f t="shared" si="8"/>
        <v>1446</v>
      </c>
      <c r="AC24" s="57">
        <f t="shared" si="20"/>
        <v>421</v>
      </c>
      <c r="AD24" s="58">
        <f t="shared" si="17"/>
        <v>2526</v>
      </c>
      <c r="AE24" s="62"/>
      <c r="AF24" s="63"/>
    </row>
    <row r="25" spans="1:32" x14ac:dyDescent="0.2">
      <c r="A25" s="14" t="s">
        <v>34</v>
      </c>
      <c r="B25" s="17" t="s">
        <v>77</v>
      </c>
      <c r="C25" s="23">
        <v>33330</v>
      </c>
      <c r="D25" s="26">
        <v>364938</v>
      </c>
      <c r="E25" s="50">
        <v>14946</v>
      </c>
      <c r="F25" s="74">
        <v>72857</v>
      </c>
      <c r="G25" s="40">
        <v>407</v>
      </c>
      <c r="H25" s="28">
        <f t="shared" si="0"/>
        <v>2442</v>
      </c>
      <c r="I25" s="40">
        <f t="shared" si="1"/>
        <v>473</v>
      </c>
      <c r="J25" s="45">
        <f t="shared" si="10"/>
        <v>2838</v>
      </c>
      <c r="K25" s="40">
        <v>66</v>
      </c>
      <c r="L25" s="28">
        <f t="shared" si="2"/>
        <v>660</v>
      </c>
      <c r="M25" s="40">
        <f t="shared" si="11"/>
        <v>736</v>
      </c>
      <c r="N25" s="28">
        <f t="shared" si="12"/>
        <v>7360</v>
      </c>
      <c r="O25" s="42">
        <v>407</v>
      </c>
      <c r="P25" s="28">
        <f t="shared" si="3"/>
        <v>2442</v>
      </c>
      <c r="Q25" s="40">
        <f t="shared" si="4"/>
        <v>442</v>
      </c>
      <c r="R25" s="53">
        <f t="shared" si="13"/>
        <v>2652</v>
      </c>
      <c r="S25" s="40">
        <f t="shared" si="14"/>
        <v>97</v>
      </c>
      <c r="T25" s="28">
        <f t="shared" si="15"/>
        <v>970</v>
      </c>
      <c r="U25" s="40">
        <v>407</v>
      </c>
      <c r="V25" s="28">
        <f t="shared" si="5"/>
        <v>2442</v>
      </c>
      <c r="W25" s="40">
        <f t="shared" si="19"/>
        <v>532</v>
      </c>
      <c r="X25" s="45">
        <f t="shared" si="16"/>
        <v>3192</v>
      </c>
      <c r="Y25" s="40"/>
      <c r="Z25" s="28"/>
      <c r="AA25" s="42">
        <f t="shared" si="7"/>
        <v>339</v>
      </c>
      <c r="AB25" s="36">
        <f t="shared" si="8"/>
        <v>2034</v>
      </c>
      <c r="AC25" s="57">
        <f t="shared" si="20"/>
        <v>595</v>
      </c>
      <c r="AD25" s="58">
        <f t="shared" si="17"/>
        <v>3570</v>
      </c>
      <c r="AE25" s="62"/>
      <c r="AF25" s="63"/>
    </row>
    <row r="26" spans="1:32" x14ac:dyDescent="0.2">
      <c r="A26" s="14" t="s">
        <v>36</v>
      </c>
      <c r="B26" s="17" t="s">
        <v>93</v>
      </c>
      <c r="C26" s="23">
        <v>58093</v>
      </c>
      <c r="D26" s="26">
        <v>188686</v>
      </c>
      <c r="E26" s="50">
        <v>8992</v>
      </c>
      <c r="F26" s="74">
        <v>40934</v>
      </c>
      <c r="G26" s="40">
        <v>210</v>
      </c>
      <c r="H26" s="28">
        <f t="shared" si="0"/>
        <v>1260</v>
      </c>
      <c r="I26" s="40">
        <f t="shared" si="1"/>
        <v>285</v>
      </c>
      <c r="J26" s="45">
        <f t="shared" si="10"/>
        <v>1710</v>
      </c>
      <c r="K26" s="40">
        <v>4</v>
      </c>
      <c r="L26" s="28">
        <f t="shared" si="2"/>
        <v>40</v>
      </c>
      <c r="M26" s="40">
        <f t="shared" si="11"/>
        <v>413</v>
      </c>
      <c r="N26" s="28">
        <f t="shared" si="12"/>
        <v>4130</v>
      </c>
      <c r="O26" s="42">
        <v>210</v>
      </c>
      <c r="P26" s="28">
        <f t="shared" si="3"/>
        <v>1260</v>
      </c>
      <c r="Q26" s="40">
        <f t="shared" si="4"/>
        <v>266</v>
      </c>
      <c r="R26" s="53">
        <f t="shared" si="13"/>
        <v>1596</v>
      </c>
      <c r="S26" s="40">
        <f t="shared" si="14"/>
        <v>54</v>
      </c>
      <c r="T26" s="28">
        <f t="shared" si="15"/>
        <v>540</v>
      </c>
      <c r="U26" s="40">
        <v>210</v>
      </c>
      <c r="V26" s="28">
        <f t="shared" si="5"/>
        <v>1260</v>
      </c>
      <c r="W26" s="40">
        <f t="shared" si="19"/>
        <v>320</v>
      </c>
      <c r="X26" s="45">
        <f t="shared" si="16"/>
        <v>1920</v>
      </c>
      <c r="Y26" s="40"/>
      <c r="Z26" s="28"/>
      <c r="AA26" s="42">
        <f t="shared" si="7"/>
        <v>175</v>
      </c>
      <c r="AB26" s="36">
        <f t="shared" si="8"/>
        <v>1050</v>
      </c>
      <c r="AC26" s="57">
        <f t="shared" si="20"/>
        <v>358</v>
      </c>
      <c r="AD26" s="58">
        <f t="shared" si="17"/>
        <v>2148</v>
      </c>
      <c r="AE26" s="62"/>
      <c r="AF26" s="63"/>
    </row>
    <row r="27" spans="1:32" x14ac:dyDescent="0.2">
      <c r="A27" s="14" t="s">
        <v>38</v>
      </c>
      <c r="B27" s="17" t="s">
        <v>95</v>
      </c>
      <c r="C27" s="23">
        <v>59063</v>
      </c>
      <c r="D27" s="26">
        <v>179916</v>
      </c>
      <c r="E27" s="50">
        <v>7693</v>
      </c>
      <c r="F27" s="74">
        <v>37810</v>
      </c>
      <c r="G27" s="40">
        <v>200</v>
      </c>
      <c r="H27" s="28">
        <f t="shared" si="0"/>
        <v>1200</v>
      </c>
      <c r="I27" s="40">
        <f t="shared" si="1"/>
        <v>244</v>
      </c>
      <c r="J27" s="45">
        <f t="shared" si="10"/>
        <v>1464</v>
      </c>
      <c r="K27" s="40">
        <v>13</v>
      </c>
      <c r="L27" s="28">
        <f t="shared" si="2"/>
        <v>130</v>
      </c>
      <c r="M27" s="40">
        <f t="shared" si="11"/>
        <v>382</v>
      </c>
      <c r="N27" s="28">
        <f t="shared" si="12"/>
        <v>3820</v>
      </c>
      <c r="O27" s="42">
        <v>200</v>
      </c>
      <c r="P27" s="28">
        <f t="shared" si="3"/>
        <v>1200</v>
      </c>
      <c r="Q27" s="40">
        <f t="shared" si="4"/>
        <v>227</v>
      </c>
      <c r="R27" s="53">
        <f t="shared" si="13"/>
        <v>1362</v>
      </c>
      <c r="S27" s="40">
        <f t="shared" si="14"/>
        <v>50</v>
      </c>
      <c r="T27" s="28">
        <f t="shared" si="15"/>
        <v>500</v>
      </c>
      <c r="U27" s="40">
        <v>200</v>
      </c>
      <c r="V27" s="28">
        <f t="shared" si="5"/>
        <v>1200</v>
      </c>
      <c r="W27" s="40">
        <f t="shared" si="19"/>
        <v>274</v>
      </c>
      <c r="X27" s="45">
        <f t="shared" si="16"/>
        <v>1644</v>
      </c>
      <c r="Y27" s="40"/>
      <c r="Z27" s="28"/>
      <c r="AA27" s="42">
        <f t="shared" si="7"/>
        <v>167</v>
      </c>
      <c r="AB27" s="36">
        <f t="shared" si="8"/>
        <v>1002</v>
      </c>
      <c r="AC27" s="57">
        <f t="shared" si="20"/>
        <v>306</v>
      </c>
      <c r="AD27" s="58">
        <f t="shared" si="17"/>
        <v>1836</v>
      </c>
      <c r="AE27" s="62"/>
      <c r="AF27" s="63"/>
    </row>
    <row r="28" spans="1:32" x14ac:dyDescent="0.2">
      <c r="A28" s="14" t="s">
        <v>40</v>
      </c>
      <c r="B28" s="17" t="s">
        <v>51</v>
      </c>
      <c r="C28" s="23">
        <v>41812</v>
      </c>
      <c r="D28" s="26">
        <v>255555</v>
      </c>
      <c r="E28" s="50">
        <v>10659</v>
      </c>
      <c r="F28" s="74">
        <v>56584</v>
      </c>
      <c r="G28" s="40">
        <v>285</v>
      </c>
      <c r="H28" s="28">
        <f t="shared" si="0"/>
        <v>1710</v>
      </c>
      <c r="I28" s="40">
        <f t="shared" si="1"/>
        <v>338</v>
      </c>
      <c r="J28" s="45">
        <f t="shared" si="10"/>
        <v>2028</v>
      </c>
      <c r="K28" s="40">
        <v>34</v>
      </c>
      <c r="L28" s="28">
        <f t="shared" si="2"/>
        <v>340</v>
      </c>
      <c r="M28" s="40">
        <f t="shared" si="11"/>
        <v>571</v>
      </c>
      <c r="N28" s="28">
        <f t="shared" si="12"/>
        <v>5710</v>
      </c>
      <c r="O28" s="42">
        <v>285</v>
      </c>
      <c r="P28" s="28">
        <f t="shared" si="3"/>
        <v>1710</v>
      </c>
      <c r="Q28" s="40">
        <f t="shared" si="4"/>
        <v>315</v>
      </c>
      <c r="R28" s="53">
        <f t="shared" si="13"/>
        <v>1890</v>
      </c>
      <c r="S28" s="40">
        <f t="shared" si="14"/>
        <v>75</v>
      </c>
      <c r="T28" s="28">
        <f t="shared" si="15"/>
        <v>750</v>
      </c>
      <c r="U28" s="40">
        <v>285</v>
      </c>
      <c r="V28" s="28">
        <f t="shared" si="5"/>
        <v>1710</v>
      </c>
      <c r="W28" s="40">
        <f t="shared" si="19"/>
        <v>379</v>
      </c>
      <c r="X28" s="45">
        <f t="shared" si="16"/>
        <v>2274</v>
      </c>
      <c r="Y28" s="40"/>
      <c r="Z28" s="28"/>
      <c r="AA28" s="42">
        <f t="shared" si="7"/>
        <v>237</v>
      </c>
      <c r="AB28" s="36">
        <f t="shared" si="8"/>
        <v>1422</v>
      </c>
      <c r="AC28" s="57">
        <f t="shared" si="20"/>
        <v>424</v>
      </c>
      <c r="AD28" s="58">
        <f t="shared" si="17"/>
        <v>2544</v>
      </c>
      <c r="AE28" s="62"/>
      <c r="AF28" s="63"/>
    </row>
    <row r="29" spans="1:32" x14ac:dyDescent="0.2">
      <c r="A29" s="14" t="s">
        <v>42</v>
      </c>
      <c r="B29" s="17" t="s">
        <v>79</v>
      </c>
      <c r="C29" s="24">
        <v>32130</v>
      </c>
      <c r="D29" s="26">
        <v>250578</v>
      </c>
      <c r="E29" s="50">
        <v>11205</v>
      </c>
      <c r="F29" s="74">
        <v>54386</v>
      </c>
      <c r="G29" s="40">
        <v>279</v>
      </c>
      <c r="H29" s="28">
        <f t="shared" si="0"/>
        <v>1674</v>
      </c>
      <c r="I29" s="40">
        <f t="shared" si="1"/>
        <v>355</v>
      </c>
      <c r="J29" s="45">
        <f t="shared" si="10"/>
        <v>2130</v>
      </c>
      <c r="K29" s="40">
        <v>2</v>
      </c>
      <c r="L29" s="28">
        <f t="shared" si="2"/>
        <v>20</v>
      </c>
      <c r="M29" s="40">
        <f t="shared" si="11"/>
        <v>549</v>
      </c>
      <c r="N29" s="28">
        <f t="shared" si="12"/>
        <v>5490</v>
      </c>
      <c r="O29" s="42">
        <v>279</v>
      </c>
      <c r="P29" s="28">
        <f t="shared" si="3"/>
        <v>1674</v>
      </c>
      <c r="Q29" s="40">
        <f t="shared" si="4"/>
        <v>331</v>
      </c>
      <c r="R29" s="53">
        <f t="shared" si="13"/>
        <v>1986</v>
      </c>
      <c r="S29" s="40">
        <f t="shared" si="14"/>
        <v>72</v>
      </c>
      <c r="T29" s="28">
        <f t="shared" si="15"/>
        <v>720</v>
      </c>
      <c r="U29" s="40">
        <v>279</v>
      </c>
      <c r="V29" s="28">
        <f t="shared" si="5"/>
        <v>1674</v>
      </c>
      <c r="W29" s="40">
        <f t="shared" si="19"/>
        <v>399</v>
      </c>
      <c r="X29" s="45">
        <f t="shared" si="16"/>
        <v>2394</v>
      </c>
      <c r="Y29" s="40"/>
      <c r="Z29" s="28"/>
      <c r="AA29" s="42">
        <f t="shared" si="7"/>
        <v>233</v>
      </c>
      <c r="AB29" s="36">
        <f t="shared" si="8"/>
        <v>1398</v>
      </c>
      <c r="AC29" s="57">
        <f t="shared" si="20"/>
        <v>446</v>
      </c>
      <c r="AD29" s="58">
        <f t="shared" si="17"/>
        <v>2676</v>
      </c>
      <c r="AE29" s="62"/>
      <c r="AF29" s="63"/>
    </row>
    <row r="30" spans="1:32" x14ac:dyDescent="0.2">
      <c r="A30" s="14" t="s">
        <v>44</v>
      </c>
      <c r="B30" s="17" t="s">
        <v>97</v>
      </c>
      <c r="C30" s="23">
        <v>44627</v>
      </c>
      <c r="D30" s="26">
        <v>156449</v>
      </c>
      <c r="E30" s="50">
        <v>6922</v>
      </c>
      <c r="F30" s="74">
        <v>33855</v>
      </c>
      <c r="G30" s="40">
        <v>174</v>
      </c>
      <c r="H30" s="28">
        <f t="shared" si="0"/>
        <v>1044</v>
      </c>
      <c r="I30" s="40">
        <f t="shared" si="1"/>
        <v>219</v>
      </c>
      <c r="J30" s="45">
        <f t="shared" si="10"/>
        <v>1314</v>
      </c>
      <c r="K30" s="40">
        <v>35</v>
      </c>
      <c r="L30" s="28">
        <f t="shared" si="2"/>
        <v>350</v>
      </c>
      <c r="M30" s="40">
        <f t="shared" si="11"/>
        <v>342</v>
      </c>
      <c r="N30" s="28">
        <f t="shared" si="12"/>
        <v>3420</v>
      </c>
      <c r="O30" s="42">
        <v>174</v>
      </c>
      <c r="P30" s="28">
        <f t="shared" si="3"/>
        <v>1044</v>
      </c>
      <c r="Q30" s="40">
        <f t="shared" si="4"/>
        <v>205</v>
      </c>
      <c r="R30" s="53">
        <f t="shared" si="13"/>
        <v>1230</v>
      </c>
      <c r="S30" s="40">
        <f t="shared" si="14"/>
        <v>45</v>
      </c>
      <c r="T30" s="28">
        <f t="shared" si="15"/>
        <v>450</v>
      </c>
      <c r="U30" s="40">
        <v>174</v>
      </c>
      <c r="V30" s="28">
        <f t="shared" si="5"/>
        <v>1044</v>
      </c>
      <c r="W30" s="40">
        <f t="shared" si="19"/>
        <v>246</v>
      </c>
      <c r="X30" s="45">
        <f t="shared" si="16"/>
        <v>1476</v>
      </c>
      <c r="Y30" s="40"/>
      <c r="Z30" s="28"/>
      <c r="AA30" s="42">
        <f t="shared" si="7"/>
        <v>145</v>
      </c>
      <c r="AB30" s="36">
        <f t="shared" si="8"/>
        <v>870</v>
      </c>
      <c r="AC30" s="57">
        <f t="shared" si="20"/>
        <v>276</v>
      </c>
      <c r="AD30" s="58">
        <f t="shared" si="17"/>
        <v>1656</v>
      </c>
      <c r="AE30" s="62"/>
      <c r="AF30" s="63"/>
    </row>
    <row r="31" spans="1:32" x14ac:dyDescent="0.2">
      <c r="A31" s="14" t="s">
        <v>46</v>
      </c>
      <c r="B31" s="17" t="s">
        <v>101</v>
      </c>
      <c r="C31" s="23">
        <v>59939</v>
      </c>
      <c r="D31" s="26">
        <v>259777</v>
      </c>
      <c r="E31" s="50">
        <v>11783</v>
      </c>
      <c r="F31" s="74">
        <v>58301</v>
      </c>
      <c r="G31" s="40">
        <v>289</v>
      </c>
      <c r="H31" s="28">
        <f t="shared" si="0"/>
        <v>1734</v>
      </c>
      <c r="I31" s="40">
        <f t="shared" si="1"/>
        <v>373</v>
      </c>
      <c r="J31" s="45">
        <f t="shared" si="10"/>
        <v>2238</v>
      </c>
      <c r="K31" s="40">
        <v>85</v>
      </c>
      <c r="L31" s="28">
        <f t="shared" si="2"/>
        <v>850</v>
      </c>
      <c r="M31" s="40">
        <f t="shared" si="11"/>
        <v>589</v>
      </c>
      <c r="N31" s="28">
        <f t="shared" si="12"/>
        <v>5890</v>
      </c>
      <c r="O31" s="42">
        <v>289</v>
      </c>
      <c r="P31" s="28">
        <f t="shared" si="3"/>
        <v>1734</v>
      </c>
      <c r="Q31" s="40">
        <f t="shared" si="4"/>
        <v>348</v>
      </c>
      <c r="R31" s="53">
        <f t="shared" si="13"/>
        <v>2088</v>
      </c>
      <c r="S31" s="40">
        <f t="shared" si="14"/>
        <v>77</v>
      </c>
      <c r="T31" s="28">
        <f t="shared" si="15"/>
        <v>770</v>
      </c>
      <c r="U31" s="40">
        <v>289</v>
      </c>
      <c r="V31" s="28">
        <f t="shared" si="5"/>
        <v>1734</v>
      </c>
      <c r="W31" s="40">
        <f t="shared" si="19"/>
        <v>419</v>
      </c>
      <c r="X31" s="45">
        <f t="shared" si="16"/>
        <v>2514</v>
      </c>
      <c r="Y31" s="40"/>
      <c r="Z31" s="28"/>
      <c r="AA31" s="42">
        <f t="shared" si="7"/>
        <v>241</v>
      </c>
      <c r="AB31" s="36">
        <f t="shared" si="8"/>
        <v>1446</v>
      </c>
      <c r="AC31" s="57">
        <f t="shared" si="20"/>
        <v>469</v>
      </c>
      <c r="AD31" s="58">
        <f t="shared" si="17"/>
        <v>2814</v>
      </c>
      <c r="AE31" s="62"/>
      <c r="AF31" s="63"/>
    </row>
    <row r="32" spans="1:32" x14ac:dyDescent="0.2">
      <c r="A32" s="14" t="s">
        <v>48</v>
      </c>
      <c r="B32" s="17" t="s">
        <v>81</v>
      </c>
      <c r="C32" s="23">
        <v>33034</v>
      </c>
      <c r="D32" s="26">
        <v>140251</v>
      </c>
      <c r="E32" s="50">
        <v>6385</v>
      </c>
      <c r="F32" s="74">
        <v>32446</v>
      </c>
      <c r="G32" s="40">
        <v>156</v>
      </c>
      <c r="H32" s="28">
        <f t="shared" si="0"/>
        <v>936</v>
      </c>
      <c r="I32" s="40">
        <f t="shared" si="1"/>
        <v>202</v>
      </c>
      <c r="J32" s="45">
        <f t="shared" si="10"/>
        <v>1212</v>
      </c>
      <c r="K32" s="40">
        <v>30</v>
      </c>
      <c r="L32" s="28">
        <f t="shared" si="2"/>
        <v>300</v>
      </c>
      <c r="M32" s="40">
        <f t="shared" si="11"/>
        <v>328</v>
      </c>
      <c r="N32" s="28">
        <f t="shared" si="12"/>
        <v>3280</v>
      </c>
      <c r="O32" s="42">
        <v>156</v>
      </c>
      <c r="P32" s="28">
        <f t="shared" si="3"/>
        <v>936</v>
      </c>
      <c r="Q32" s="40">
        <f t="shared" si="4"/>
        <v>189</v>
      </c>
      <c r="R32" s="53">
        <f t="shared" si="13"/>
        <v>1134</v>
      </c>
      <c r="S32" s="40">
        <f t="shared" si="14"/>
        <v>43</v>
      </c>
      <c r="T32" s="28">
        <f t="shared" si="15"/>
        <v>430</v>
      </c>
      <c r="U32" s="40">
        <v>156</v>
      </c>
      <c r="V32" s="28">
        <f t="shared" si="5"/>
        <v>936</v>
      </c>
      <c r="W32" s="40">
        <f t="shared" si="19"/>
        <v>227</v>
      </c>
      <c r="X32" s="45">
        <f t="shared" si="16"/>
        <v>1362</v>
      </c>
      <c r="Y32" s="40"/>
      <c r="Z32" s="28"/>
      <c r="AA32" s="42">
        <f t="shared" si="7"/>
        <v>130</v>
      </c>
      <c r="AB32" s="36">
        <f t="shared" si="8"/>
        <v>780</v>
      </c>
      <c r="AC32" s="57">
        <f t="shared" si="20"/>
        <v>254</v>
      </c>
      <c r="AD32" s="58">
        <f t="shared" si="17"/>
        <v>1524</v>
      </c>
      <c r="AE32" s="62"/>
      <c r="AF32" s="63"/>
    </row>
    <row r="33" spans="1:32" ht="13.5" customHeight="1" x14ac:dyDescent="0.2">
      <c r="A33" s="14" t="s">
        <v>50</v>
      </c>
      <c r="B33" s="17" t="s">
        <v>27</v>
      </c>
      <c r="C33" s="23">
        <v>47546</v>
      </c>
      <c r="D33" s="26">
        <v>312465</v>
      </c>
      <c r="E33" s="50">
        <v>12807</v>
      </c>
      <c r="F33" s="74">
        <v>68028</v>
      </c>
      <c r="G33" s="40">
        <v>348</v>
      </c>
      <c r="H33" s="28">
        <f t="shared" si="0"/>
        <v>2088</v>
      </c>
      <c r="I33" s="40">
        <f t="shared" si="1"/>
        <v>406</v>
      </c>
      <c r="J33" s="45">
        <f t="shared" si="10"/>
        <v>2436</v>
      </c>
      <c r="K33" s="40">
        <v>47</v>
      </c>
      <c r="L33" s="28">
        <f t="shared" si="2"/>
        <v>470</v>
      </c>
      <c r="M33" s="40">
        <f t="shared" si="11"/>
        <v>687</v>
      </c>
      <c r="N33" s="28">
        <f t="shared" si="12"/>
        <v>6870</v>
      </c>
      <c r="O33" s="42">
        <v>348</v>
      </c>
      <c r="P33" s="28">
        <f t="shared" si="3"/>
        <v>2088</v>
      </c>
      <c r="Q33" s="40">
        <f t="shared" si="4"/>
        <v>379</v>
      </c>
      <c r="R33" s="53">
        <f t="shared" si="13"/>
        <v>2274</v>
      </c>
      <c r="S33" s="40">
        <f t="shared" si="14"/>
        <v>90</v>
      </c>
      <c r="T33" s="28">
        <f t="shared" si="15"/>
        <v>900</v>
      </c>
      <c r="U33" s="40">
        <v>348</v>
      </c>
      <c r="V33" s="28">
        <f t="shared" si="5"/>
        <v>2088</v>
      </c>
      <c r="W33" s="40">
        <f t="shared" si="19"/>
        <v>456</v>
      </c>
      <c r="X33" s="45">
        <f t="shared" si="16"/>
        <v>2736</v>
      </c>
      <c r="Y33" s="40"/>
      <c r="Z33" s="28"/>
      <c r="AA33" s="42">
        <f t="shared" si="7"/>
        <v>290</v>
      </c>
      <c r="AB33" s="36">
        <f t="shared" si="8"/>
        <v>1740</v>
      </c>
      <c r="AC33" s="57">
        <f t="shared" si="20"/>
        <v>510</v>
      </c>
      <c r="AD33" s="58">
        <f t="shared" si="17"/>
        <v>3060</v>
      </c>
      <c r="AE33" s="62"/>
      <c r="AF33" s="63"/>
    </row>
    <row r="34" spans="1:32" x14ac:dyDescent="0.2">
      <c r="A34" s="14" t="s">
        <v>52</v>
      </c>
      <c r="B34" s="17" t="s">
        <v>39</v>
      </c>
      <c r="C34" s="23">
        <v>50679</v>
      </c>
      <c r="D34" s="26">
        <v>1087863</v>
      </c>
      <c r="E34" s="50">
        <v>41596</v>
      </c>
      <c r="F34" s="74">
        <v>189843</v>
      </c>
      <c r="G34" s="40">
        <v>1212</v>
      </c>
      <c r="H34" s="28">
        <f t="shared" si="0"/>
        <v>7272</v>
      </c>
      <c r="I34" s="40">
        <f t="shared" si="1"/>
        <v>1317</v>
      </c>
      <c r="J34" s="45">
        <f t="shared" si="10"/>
        <v>7902</v>
      </c>
      <c r="K34" s="40">
        <v>372</v>
      </c>
      <c r="L34" s="28">
        <f t="shared" si="2"/>
        <v>3720</v>
      </c>
      <c r="M34" s="40">
        <f t="shared" si="11"/>
        <v>1917</v>
      </c>
      <c r="N34" s="28">
        <f t="shared" si="12"/>
        <v>19170</v>
      </c>
      <c r="O34" s="42">
        <v>1212</v>
      </c>
      <c r="P34" s="28">
        <f t="shared" si="3"/>
        <v>7272</v>
      </c>
      <c r="Q34" s="40">
        <f t="shared" si="4"/>
        <v>1230</v>
      </c>
      <c r="R34" s="53">
        <f t="shared" si="13"/>
        <v>7380</v>
      </c>
      <c r="S34" s="40">
        <f t="shared" si="14"/>
        <v>252</v>
      </c>
      <c r="T34" s="28">
        <f t="shared" si="15"/>
        <v>2520</v>
      </c>
      <c r="U34" s="40">
        <v>1212</v>
      </c>
      <c r="V34" s="28">
        <f t="shared" si="5"/>
        <v>7272</v>
      </c>
      <c r="W34" s="40">
        <f>ROUND((W$10+8100)/E$10*E34,0)-1020</f>
        <v>461</v>
      </c>
      <c r="X34" s="45">
        <f t="shared" si="16"/>
        <v>2766</v>
      </c>
      <c r="Y34" s="40">
        <f>ROUND(Y$10/SUM(E$17,E$18,E$20,E$22,E$34,E$39,E$38,E$48,E$50,E$52,E$53,E$57,E$62)*E34,0)</f>
        <v>612</v>
      </c>
      <c r="Z34" s="28">
        <f t="shared" si="18"/>
        <v>6120</v>
      </c>
      <c r="AA34" s="42">
        <f t="shared" si="7"/>
        <v>1010</v>
      </c>
      <c r="AB34" s="36">
        <f t="shared" si="8"/>
        <v>6060</v>
      </c>
      <c r="AC34" s="57">
        <f>ROUND((AC$10+8100)/E$10*E34,0)-1020</f>
        <v>636</v>
      </c>
      <c r="AD34" s="58">
        <f t="shared" si="17"/>
        <v>3816</v>
      </c>
      <c r="AE34" s="62">
        <v>612</v>
      </c>
      <c r="AF34" s="63">
        <v>6120</v>
      </c>
    </row>
    <row r="35" spans="1:32" x14ac:dyDescent="0.2">
      <c r="A35" s="14" t="s">
        <v>54</v>
      </c>
      <c r="B35" s="17" t="s">
        <v>13</v>
      </c>
      <c r="C35" s="23">
        <v>47799</v>
      </c>
      <c r="D35" s="26">
        <v>227417</v>
      </c>
      <c r="E35" s="50">
        <v>10785</v>
      </c>
      <c r="F35" s="74">
        <v>49357</v>
      </c>
      <c r="G35" s="40">
        <v>253</v>
      </c>
      <c r="H35" s="28">
        <f t="shared" si="0"/>
        <v>1518</v>
      </c>
      <c r="I35" s="40">
        <f t="shared" si="1"/>
        <v>342</v>
      </c>
      <c r="J35" s="45">
        <f t="shared" si="10"/>
        <v>2052</v>
      </c>
      <c r="K35" s="40">
        <v>34</v>
      </c>
      <c r="L35" s="28">
        <f t="shared" si="2"/>
        <v>340</v>
      </c>
      <c r="M35" s="40">
        <f t="shared" si="11"/>
        <v>498</v>
      </c>
      <c r="N35" s="28">
        <f t="shared" si="12"/>
        <v>4980</v>
      </c>
      <c r="O35" s="42">
        <v>253</v>
      </c>
      <c r="P35" s="28">
        <f t="shared" si="3"/>
        <v>1518</v>
      </c>
      <c r="Q35" s="40">
        <f t="shared" si="4"/>
        <v>319</v>
      </c>
      <c r="R35" s="53">
        <f t="shared" si="13"/>
        <v>1914</v>
      </c>
      <c r="S35" s="40">
        <f t="shared" si="14"/>
        <v>65</v>
      </c>
      <c r="T35" s="28">
        <f t="shared" si="15"/>
        <v>650</v>
      </c>
      <c r="U35" s="40">
        <v>253</v>
      </c>
      <c r="V35" s="28">
        <f t="shared" si="5"/>
        <v>1518</v>
      </c>
      <c r="W35" s="40">
        <f>ROUND((W$10+8100)/E$10*E35,0)</f>
        <v>384</v>
      </c>
      <c r="X35" s="45">
        <f t="shared" si="16"/>
        <v>2304</v>
      </c>
      <c r="Y35" s="40"/>
      <c r="Z35" s="28"/>
      <c r="AA35" s="42">
        <f t="shared" si="7"/>
        <v>211</v>
      </c>
      <c r="AB35" s="36">
        <f t="shared" si="8"/>
        <v>1266</v>
      </c>
      <c r="AC35" s="57">
        <f>ROUND((AC$10+8100)/E$10*E35,0)</f>
        <v>429</v>
      </c>
      <c r="AD35" s="58">
        <f t="shared" si="17"/>
        <v>2574</v>
      </c>
      <c r="AE35" s="62"/>
      <c r="AF35" s="63"/>
    </row>
    <row r="36" spans="1:32" x14ac:dyDescent="0.2">
      <c r="A36" s="14" t="s">
        <v>56</v>
      </c>
      <c r="B36" s="17" t="s">
        <v>41</v>
      </c>
      <c r="C36" s="23">
        <v>51373</v>
      </c>
      <c r="D36" s="26">
        <v>163729</v>
      </c>
      <c r="E36" s="50">
        <v>7725</v>
      </c>
      <c r="F36" s="74">
        <v>33721</v>
      </c>
      <c r="G36" s="40">
        <v>182</v>
      </c>
      <c r="H36" s="28">
        <f t="shared" si="0"/>
        <v>1092</v>
      </c>
      <c r="I36" s="40">
        <f t="shared" si="1"/>
        <v>245</v>
      </c>
      <c r="J36" s="45">
        <f t="shared" si="10"/>
        <v>1470</v>
      </c>
      <c r="K36" s="40">
        <v>19</v>
      </c>
      <c r="L36" s="28">
        <f t="shared" si="2"/>
        <v>190</v>
      </c>
      <c r="M36" s="40">
        <f t="shared" si="11"/>
        <v>341</v>
      </c>
      <c r="N36" s="28">
        <f t="shared" si="12"/>
        <v>3410</v>
      </c>
      <c r="O36" s="42">
        <v>182</v>
      </c>
      <c r="P36" s="28">
        <f t="shared" si="3"/>
        <v>1092</v>
      </c>
      <c r="Q36" s="40">
        <f t="shared" si="4"/>
        <v>228</v>
      </c>
      <c r="R36" s="53">
        <f t="shared" si="13"/>
        <v>1368</v>
      </c>
      <c r="S36" s="40">
        <f t="shared" si="14"/>
        <v>45</v>
      </c>
      <c r="T36" s="28">
        <f t="shared" si="15"/>
        <v>450</v>
      </c>
      <c r="U36" s="40">
        <v>182</v>
      </c>
      <c r="V36" s="28">
        <f t="shared" si="5"/>
        <v>1092</v>
      </c>
      <c r="W36" s="40">
        <f>ROUND((W$10+8100)/E$10*E36,0)</f>
        <v>275</v>
      </c>
      <c r="X36" s="45">
        <f t="shared" si="16"/>
        <v>1650</v>
      </c>
      <c r="Y36" s="40"/>
      <c r="Z36" s="28"/>
      <c r="AA36" s="42">
        <f t="shared" si="7"/>
        <v>152</v>
      </c>
      <c r="AB36" s="36">
        <f t="shared" si="8"/>
        <v>912</v>
      </c>
      <c r="AC36" s="57">
        <f>ROUND((AC$10+8100)/E$10*E36,0)</f>
        <v>308</v>
      </c>
      <c r="AD36" s="58">
        <f t="shared" si="17"/>
        <v>1848</v>
      </c>
      <c r="AE36" s="62"/>
      <c r="AF36" s="63"/>
    </row>
    <row r="37" spans="1:32" x14ac:dyDescent="0.2">
      <c r="A37" s="14" t="s">
        <v>58</v>
      </c>
      <c r="B37" s="17" t="s">
        <v>83</v>
      </c>
      <c r="C37" s="23">
        <v>32657</v>
      </c>
      <c r="D37" s="26">
        <v>347514</v>
      </c>
      <c r="E37" s="50">
        <v>15958</v>
      </c>
      <c r="F37" s="74">
        <v>76864</v>
      </c>
      <c r="G37" s="40">
        <v>387</v>
      </c>
      <c r="H37" s="28">
        <f t="shared" si="0"/>
        <v>2322</v>
      </c>
      <c r="I37" s="40">
        <f t="shared" si="1"/>
        <v>505</v>
      </c>
      <c r="J37" s="45">
        <f t="shared" si="10"/>
        <v>3030</v>
      </c>
      <c r="K37" s="40">
        <v>57</v>
      </c>
      <c r="L37" s="28">
        <f t="shared" si="2"/>
        <v>570</v>
      </c>
      <c r="M37" s="40">
        <f t="shared" si="11"/>
        <v>776</v>
      </c>
      <c r="N37" s="28">
        <f t="shared" si="12"/>
        <v>7760</v>
      </c>
      <c r="O37" s="42">
        <v>387</v>
      </c>
      <c r="P37" s="28">
        <f t="shared" si="3"/>
        <v>2322</v>
      </c>
      <c r="Q37" s="40">
        <f t="shared" si="4"/>
        <v>472</v>
      </c>
      <c r="R37" s="53">
        <f t="shared" si="13"/>
        <v>2832</v>
      </c>
      <c r="S37" s="40">
        <f t="shared" si="14"/>
        <v>102</v>
      </c>
      <c r="T37" s="28">
        <f t="shared" si="15"/>
        <v>1020</v>
      </c>
      <c r="U37" s="40">
        <v>387</v>
      </c>
      <c r="V37" s="28">
        <f t="shared" si="5"/>
        <v>2322</v>
      </c>
      <c r="W37" s="40">
        <f>ROUND((W$10+8100)/E$10*E37,0)</f>
        <v>568</v>
      </c>
      <c r="X37" s="45">
        <f t="shared" si="16"/>
        <v>3408</v>
      </c>
      <c r="Y37" s="40"/>
      <c r="Z37" s="28"/>
      <c r="AA37" s="42">
        <f t="shared" si="7"/>
        <v>323</v>
      </c>
      <c r="AB37" s="36">
        <f t="shared" si="8"/>
        <v>1938</v>
      </c>
      <c r="AC37" s="57">
        <f>ROUND((AC$10+8100)/E$10*E37,0)</f>
        <v>635</v>
      </c>
      <c r="AD37" s="58">
        <f t="shared" si="17"/>
        <v>3810</v>
      </c>
      <c r="AE37" s="62"/>
      <c r="AF37" s="63"/>
    </row>
    <row r="38" spans="1:32" x14ac:dyDescent="0.2">
      <c r="A38" s="14" t="s">
        <v>60</v>
      </c>
      <c r="B38" s="17" t="s">
        <v>103</v>
      </c>
      <c r="C38" s="23">
        <v>58511</v>
      </c>
      <c r="D38" s="26">
        <v>410222</v>
      </c>
      <c r="E38" s="50">
        <v>19541</v>
      </c>
      <c r="F38" s="74">
        <v>91502</v>
      </c>
      <c r="G38" s="40">
        <v>457</v>
      </c>
      <c r="H38" s="28">
        <f t="shared" si="0"/>
        <v>2742</v>
      </c>
      <c r="I38" s="40">
        <f t="shared" si="1"/>
        <v>619</v>
      </c>
      <c r="J38" s="45">
        <f t="shared" si="10"/>
        <v>3714</v>
      </c>
      <c r="K38" s="40">
        <v>38</v>
      </c>
      <c r="L38" s="28">
        <f t="shared" si="2"/>
        <v>380</v>
      </c>
      <c r="M38" s="40">
        <f t="shared" si="11"/>
        <v>924</v>
      </c>
      <c r="N38" s="28">
        <f t="shared" si="12"/>
        <v>9240</v>
      </c>
      <c r="O38" s="42">
        <v>457</v>
      </c>
      <c r="P38" s="28">
        <f t="shared" si="3"/>
        <v>2742</v>
      </c>
      <c r="Q38" s="40">
        <f t="shared" si="4"/>
        <v>578</v>
      </c>
      <c r="R38" s="53">
        <f t="shared" si="13"/>
        <v>3468</v>
      </c>
      <c r="S38" s="40">
        <f t="shared" si="14"/>
        <v>121</v>
      </c>
      <c r="T38" s="28">
        <f t="shared" si="15"/>
        <v>1210</v>
      </c>
      <c r="U38" s="40">
        <v>457</v>
      </c>
      <c r="V38" s="28">
        <f t="shared" si="5"/>
        <v>2742</v>
      </c>
      <c r="W38" s="40">
        <f>ROUND((W$10+8100)/E$10*E38,0)-478</f>
        <v>218</v>
      </c>
      <c r="X38" s="45">
        <f t="shared" si="16"/>
        <v>1308</v>
      </c>
      <c r="Y38" s="40">
        <f>ROUND(Y$10/SUM(E$17,E$18,E$20,E$22,E$34,E$39,E$38,E$48,E$50,E$52,E$53,E$57,E$62)*E38,0)</f>
        <v>287</v>
      </c>
      <c r="Z38" s="28">
        <f t="shared" si="18"/>
        <v>2870</v>
      </c>
      <c r="AA38" s="42">
        <f t="shared" si="7"/>
        <v>381</v>
      </c>
      <c r="AB38" s="36">
        <f t="shared" si="8"/>
        <v>2286</v>
      </c>
      <c r="AC38" s="57">
        <f>ROUND((AC$10+8100)/E$10*E38,0)-478</f>
        <v>300</v>
      </c>
      <c r="AD38" s="58">
        <f t="shared" si="17"/>
        <v>1800</v>
      </c>
      <c r="AE38" s="62">
        <v>287</v>
      </c>
      <c r="AF38" s="63">
        <v>2870</v>
      </c>
    </row>
    <row r="39" spans="1:32" x14ac:dyDescent="0.2">
      <c r="A39" s="14" t="s">
        <v>62</v>
      </c>
      <c r="B39" s="17" t="s">
        <v>29</v>
      </c>
      <c r="C39" s="23">
        <v>40699</v>
      </c>
      <c r="D39" s="26">
        <v>485570</v>
      </c>
      <c r="E39" s="50">
        <v>26483</v>
      </c>
      <c r="F39" s="74">
        <v>112046</v>
      </c>
      <c r="G39" s="40">
        <v>541</v>
      </c>
      <c r="H39" s="28">
        <f t="shared" si="0"/>
        <v>3246</v>
      </c>
      <c r="I39" s="40">
        <f t="shared" si="1"/>
        <v>839</v>
      </c>
      <c r="J39" s="45">
        <f t="shared" si="10"/>
        <v>5034</v>
      </c>
      <c r="K39" s="40">
        <v>38</v>
      </c>
      <c r="L39" s="28">
        <f t="shared" si="2"/>
        <v>380</v>
      </c>
      <c r="M39" s="40">
        <f t="shared" si="11"/>
        <v>1131</v>
      </c>
      <c r="N39" s="28">
        <f t="shared" si="12"/>
        <v>11310</v>
      </c>
      <c r="O39" s="42">
        <v>541</v>
      </c>
      <c r="P39" s="28">
        <f t="shared" si="3"/>
        <v>3246</v>
      </c>
      <c r="Q39" s="40">
        <f t="shared" si="4"/>
        <v>783</v>
      </c>
      <c r="R39" s="53">
        <f t="shared" si="13"/>
        <v>4698</v>
      </c>
      <c r="S39" s="40">
        <f t="shared" si="14"/>
        <v>148</v>
      </c>
      <c r="T39" s="28">
        <f t="shared" si="15"/>
        <v>1480</v>
      </c>
      <c r="U39" s="40">
        <v>541</v>
      </c>
      <c r="V39" s="28">
        <f t="shared" si="5"/>
        <v>3246</v>
      </c>
      <c r="W39" s="40">
        <f>ROUND((W$10+8100)/E$10*E39,0)-650</f>
        <v>293</v>
      </c>
      <c r="X39" s="45">
        <f t="shared" si="16"/>
        <v>1758</v>
      </c>
      <c r="Y39" s="40">
        <f>ROUND(Y$10/SUM(E$17,E$18,E$20,E$22,E$34,E$39,E$38,E$48,E$50,E$52,E$53,E$57,E$62)*E39,0)</f>
        <v>390</v>
      </c>
      <c r="Z39" s="28">
        <f t="shared" si="18"/>
        <v>3900</v>
      </c>
      <c r="AA39" s="42">
        <f t="shared" si="7"/>
        <v>451</v>
      </c>
      <c r="AB39" s="36">
        <f t="shared" si="8"/>
        <v>2706</v>
      </c>
      <c r="AC39" s="57">
        <f>ROUND((AC$10+8100)/E$10*E39,0)-650</f>
        <v>405</v>
      </c>
      <c r="AD39" s="58">
        <f t="shared" si="17"/>
        <v>2430</v>
      </c>
      <c r="AE39" s="62">
        <v>390</v>
      </c>
      <c r="AF39" s="63">
        <v>3900</v>
      </c>
    </row>
    <row r="40" spans="1:32" x14ac:dyDescent="0.2">
      <c r="A40" s="14" t="s">
        <v>64</v>
      </c>
      <c r="B40" s="17" t="s">
        <v>85</v>
      </c>
      <c r="C40" s="24">
        <v>32479</v>
      </c>
      <c r="D40" s="26">
        <v>310409</v>
      </c>
      <c r="E40" s="50">
        <v>13815</v>
      </c>
      <c r="F40" s="74">
        <v>67878</v>
      </c>
      <c r="G40" s="40">
        <v>346</v>
      </c>
      <c r="H40" s="28">
        <f t="shared" si="0"/>
        <v>2076</v>
      </c>
      <c r="I40" s="40">
        <f t="shared" si="1"/>
        <v>438</v>
      </c>
      <c r="J40" s="45">
        <f t="shared" si="10"/>
        <v>2628</v>
      </c>
      <c r="K40" s="40">
        <v>30</v>
      </c>
      <c r="L40" s="28">
        <f t="shared" si="2"/>
        <v>300</v>
      </c>
      <c r="M40" s="40">
        <f t="shared" si="11"/>
        <v>685</v>
      </c>
      <c r="N40" s="28">
        <f t="shared" si="12"/>
        <v>6850</v>
      </c>
      <c r="O40" s="42">
        <v>346</v>
      </c>
      <c r="P40" s="28">
        <f t="shared" si="3"/>
        <v>2076</v>
      </c>
      <c r="Q40" s="40">
        <f t="shared" si="4"/>
        <v>408</v>
      </c>
      <c r="R40" s="53">
        <f t="shared" si="13"/>
        <v>2448</v>
      </c>
      <c r="S40" s="40">
        <f t="shared" si="14"/>
        <v>90</v>
      </c>
      <c r="T40" s="28">
        <f t="shared" si="15"/>
        <v>900</v>
      </c>
      <c r="U40" s="40">
        <v>346</v>
      </c>
      <c r="V40" s="28">
        <f t="shared" si="5"/>
        <v>2076</v>
      </c>
      <c r="W40" s="40">
        <f t="shared" ref="W40:W47" si="21">ROUND((W$10+8100)/E$10*E40,0)</f>
        <v>492</v>
      </c>
      <c r="X40" s="45">
        <f t="shared" si="16"/>
        <v>2952</v>
      </c>
      <c r="Y40" s="40"/>
      <c r="Z40" s="28"/>
      <c r="AA40" s="42">
        <f t="shared" si="7"/>
        <v>288</v>
      </c>
      <c r="AB40" s="36">
        <f t="shared" si="8"/>
        <v>1728</v>
      </c>
      <c r="AC40" s="57">
        <f t="shared" ref="AC40:AC47" si="22">ROUND((AC$10+8100)/E$10*E40,0)</f>
        <v>550</v>
      </c>
      <c r="AD40" s="58">
        <f t="shared" si="17"/>
        <v>3300</v>
      </c>
      <c r="AE40" s="62"/>
      <c r="AF40" s="63"/>
    </row>
    <row r="41" spans="1:32" x14ac:dyDescent="0.2">
      <c r="A41" s="14" t="s">
        <v>66</v>
      </c>
      <c r="B41" s="17" t="s">
        <v>15</v>
      </c>
      <c r="C41" s="23">
        <v>41069</v>
      </c>
      <c r="D41" s="26">
        <v>261034</v>
      </c>
      <c r="E41" s="50">
        <v>11389</v>
      </c>
      <c r="F41" s="74">
        <v>56164</v>
      </c>
      <c r="G41" s="40">
        <v>291</v>
      </c>
      <c r="H41" s="28">
        <f t="shared" si="0"/>
        <v>1746</v>
      </c>
      <c r="I41" s="40">
        <f t="shared" si="1"/>
        <v>361</v>
      </c>
      <c r="J41" s="45">
        <f t="shared" si="10"/>
        <v>2166</v>
      </c>
      <c r="K41" s="40">
        <v>52</v>
      </c>
      <c r="L41" s="28">
        <f t="shared" si="2"/>
        <v>520</v>
      </c>
      <c r="M41" s="40">
        <f t="shared" si="11"/>
        <v>567</v>
      </c>
      <c r="N41" s="28">
        <f t="shared" si="12"/>
        <v>5670</v>
      </c>
      <c r="O41" s="42">
        <v>291</v>
      </c>
      <c r="P41" s="28">
        <f t="shared" si="3"/>
        <v>1746</v>
      </c>
      <c r="Q41" s="40">
        <f t="shared" si="4"/>
        <v>337</v>
      </c>
      <c r="R41" s="53">
        <f t="shared" si="13"/>
        <v>2022</v>
      </c>
      <c r="S41" s="40">
        <f t="shared" si="14"/>
        <v>74</v>
      </c>
      <c r="T41" s="28">
        <f t="shared" si="15"/>
        <v>740</v>
      </c>
      <c r="U41" s="40">
        <v>291</v>
      </c>
      <c r="V41" s="28">
        <f t="shared" si="5"/>
        <v>1746</v>
      </c>
      <c r="W41" s="40">
        <f t="shared" si="21"/>
        <v>405</v>
      </c>
      <c r="X41" s="45">
        <f t="shared" si="16"/>
        <v>2430</v>
      </c>
      <c r="Y41" s="40"/>
      <c r="Z41" s="28"/>
      <c r="AA41" s="42">
        <f t="shared" si="7"/>
        <v>242</v>
      </c>
      <c r="AB41" s="36">
        <f t="shared" si="8"/>
        <v>1452</v>
      </c>
      <c r="AC41" s="57">
        <f t="shared" si="22"/>
        <v>454</v>
      </c>
      <c r="AD41" s="58">
        <f t="shared" si="17"/>
        <v>2724</v>
      </c>
      <c r="AE41" s="62"/>
      <c r="AF41" s="63"/>
    </row>
    <row r="42" spans="1:32" x14ac:dyDescent="0.2">
      <c r="A42" s="14" t="s">
        <v>68</v>
      </c>
      <c r="B42" s="17" t="s">
        <v>17</v>
      </c>
      <c r="C42" s="23">
        <v>45478</v>
      </c>
      <c r="D42" s="26">
        <v>170632</v>
      </c>
      <c r="E42" s="50">
        <v>8654</v>
      </c>
      <c r="F42" s="74">
        <v>38863</v>
      </c>
      <c r="G42" s="40">
        <v>190</v>
      </c>
      <c r="H42" s="28">
        <f t="shared" si="0"/>
        <v>1140</v>
      </c>
      <c r="I42" s="40">
        <f t="shared" si="1"/>
        <v>274</v>
      </c>
      <c r="J42" s="45">
        <f t="shared" si="10"/>
        <v>1644</v>
      </c>
      <c r="K42" s="40">
        <v>29</v>
      </c>
      <c r="L42" s="28">
        <f t="shared" si="2"/>
        <v>290</v>
      </c>
      <c r="M42" s="40">
        <f t="shared" si="11"/>
        <v>392</v>
      </c>
      <c r="N42" s="28">
        <f t="shared" si="12"/>
        <v>3920</v>
      </c>
      <c r="O42" s="42">
        <v>190</v>
      </c>
      <c r="P42" s="28">
        <f t="shared" si="3"/>
        <v>1140</v>
      </c>
      <c r="Q42" s="40">
        <f t="shared" si="4"/>
        <v>256</v>
      </c>
      <c r="R42" s="53">
        <f t="shared" si="13"/>
        <v>1536</v>
      </c>
      <c r="S42" s="40">
        <f t="shared" si="14"/>
        <v>52</v>
      </c>
      <c r="T42" s="28">
        <f t="shared" si="15"/>
        <v>520</v>
      </c>
      <c r="U42" s="40">
        <v>190</v>
      </c>
      <c r="V42" s="28">
        <f t="shared" si="5"/>
        <v>1140</v>
      </c>
      <c r="W42" s="40">
        <f t="shared" si="21"/>
        <v>308</v>
      </c>
      <c r="X42" s="45">
        <f t="shared" si="16"/>
        <v>1848</v>
      </c>
      <c r="Y42" s="40"/>
      <c r="Z42" s="28"/>
      <c r="AA42" s="42">
        <f t="shared" si="7"/>
        <v>158</v>
      </c>
      <c r="AB42" s="36">
        <f t="shared" si="8"/>
        <v>948</v>
      </c>
      <c r="AC42" s="57">
        <f t="shared" si="22"/>
        <v>345</v>
      </c>
      <c r="AD42" s="58">
        <f t="shared" si="17"/>
        <v>2070</v>
      </c>
      <c r="AE42" s="62"/>
      <c r="AF42" s="63"/>
    </row>
    <row r="43" spans="1:32" x14ac:dyDescent="0.2">
      <c r="A43" s="14" t="s">
        <v>70</v>
      </c>
      <c r="B43" s="17" t="s">
        <v>63</v>
      </c>
      <c r="C43" s="23">
        <v>48155</v>
      </c>
      <c r="D43" s="26">
        <v>315293</v>
      </c>
      <c r="E43" s="50">
        <v>11236</v>
      </c>
      <c r="F43" s="74">
        <v>54039</v>
      </c>
      <c r="G43" s="40">
        <v>351</v>
      </c>
      <c r="H43" s="28">
        <f t="shared" si="0"/>
        <v>2106</v>
      </c>
      <c r="I43" s="40">
        <f t="shared" ref="I43:I63" si="23">ROUND(I$10/E$10*E43,0)</f>
        <v>356</v>
      </c>
      <c r="J43" s="45">
        <f t="shared" si="10"/>
        <v>2136</v>
      </c>
      <c r="K43" s="40">
        <v>85</v>
      </c>
      <c r="L43" s="28">
        <f t="shared" si="2"/>
        <v>850</v>
      </c>
      <c r="M43" s="40">
        <f t="shared" si="11"/>
        <v>546</v>
      </c>
      <c r="N43" s="28">
        <f t="shared" si="12"/>
        <v>5460</v>
      </c>
      <c r="O43" s="42">
        <v>351</v>
      </c>
      <c r="P43" s="28">
        <f t="shared" si="3"/>
        <v>2106</v>
      </c>
      <c r="Q43" s="40">
        <f t="shared" ref="Q43:Q63" si="24">ROUND(Q$10/E$10*E43,0)</f>
        <v>332</v>
      </c>
      <c r="R43" s="53">
        <f t="shared" si="13"/>
        <v>1992</v>
      </c>
      <c r="S43" s="40">
        <f t="shared" si="14"/>
        <v>72</v>
      </c>
      <c r="T43" s="28">
        <f t="shared" si="15"/>
        <v>720</v>
      </c>
      <c r="U43" s="40">
        <v>351</v>
      </c>
      <c r="V43" s="28">
        <f t="shared" si="5"/>
        <v>2106</v>
      </c>
      <c r="W43" s="40">
        <f t="shared" si="21"/>
        <v>400</v>
      </c>
      <c r="X43" s="45">
        <f t="shared" si="16"/>
        <v>2400</v>
      </c>
      <c r="Y43" s="40"/>
      <c r="Z43" s="28"/>
      <c r="AA43" s="42">
        <f t="shared" ref="AA43:AA63" si="25">ROUND((D43/D$10)*AA$10,0)</f>
        <v>293</v>
      </c>
      <c r="AB43" s="36">
        <f t="shared" si="8"/>
        <v>1758</v>
      </c>
      <c r="AC43" s="57">
        <f t="shared" si="22"/>
        <v>447</v>
      </c>
      <c r="AD43" s="58">
        <f t="shared" si="17"/>
        <v>2682</v>
      </c>
      <c r="AE43" s="62"/>
      <c r="AF43" s="63"/>
    </row>
    <row r="44" spans="1:32" x14ac:dyDescent="0.2">
      <c r="A44" s="14" t="s">
        <v>72</v>
      </c>
      <c r="B44" s="17" t="s">
        <v>53</v>
      </c>
      <c r="C44" s="23">
        <v>51643</v>
      </c>
      <c r="D44" s="26">
        <v>272057</v>
      </c>
      <c r="E44" s="50">
        <v>12064</v>
      </c>
      <c r="F44" s="74">
        <v>59256</v>
      </c>
      <c r="G44" s="40">
        <v>303</v>
      </c>
      <c r="H44" s="28">
        <f t="shared" si="0"/>
        <v>1818</v>
      </c>
      <c r="I44" s="40">
        <f t="shared" si="23"/>
        <v>382</v>
      </c>
      <c r="J44" s="45">
        <f t="shared" si="10"/>
        <v>2292</v>
      </c>
      <c r="K44" s="40">
        <v>17</v>
      </c>
      <c r="L44" s="28">
        <f t="shared" si="2"/>
        <v>170</v>
      </c>
      <c r="M44" s="40">
        <f t="shared" si="11"/>
        <v>598</v>
      </c>
      <c r="N44" s="28">
        <f t="shared" si="12"/>
        <v>5980</v>
      </c>
      <c r="O44" s="42">
        <v>303</v>
      </c>
      <c r="P44" s="28">
        <f t="shared" si="3"/>
        <v>1818</v>
      </c>
      <c r="Q44" s="40">
        <f t="shared" si="24"/>
        <v>357</v>
      </c>
      <c r="R44" s="53">
        <f t="shared" si="13"/>
        <v>2142</v>
      </c>
      <c r="S44" s="40">
        <f t="shared" si="14"/>
        <v>79</v>
      </c>
      <c r="T44" s="28">
        <f t="shared" si="15"/>
        <v>790</v>
      </c>
      <c r="U44" s="40">
        <v>303</v>
      </c>
      <c r="V44" s="28">
        <f t="shared" si="5"/>
        <v>1818</v>
      </c>
      <c r="W44" s="40">
        <f t="shared" si="21"/>
        <v>429</v>
      </c>
      <c r="X44" s="45">
        <f t="shared" si="16"/>
        <v>2574</v>
      </c>
      <c r="Y44" s="40"/>
      <c r="Z44" s="28"/>
      <c r="AA44" s="42">
        <f t="shared" si="25"/>
        <v>253</v>
      </c>
      <c r="AB44" s="36">
        <f t="shared" si="8"/>
        <v>1518</v>
      </c>
      <c r="AC44" s="57">
        <f t="shared" si="22"/>
        <v>480</v>
      </c>
      <c r="AD44" s="58">
        <f t="shared" si="17"/>
        <v>2880</v>
      </c>
      <c r="AE44" s="62"/>
      <c r="AF44" s="63"/>
    </row>
    <row r="45" spans="1:32" x14ac:dyDescent="0.2">
      <c r="A45" s="14" t="s">
        <v>74</v>
      </c>
      <c r="B45" s="17" t="s">
        <v>19</v>
      </c>
      <c r="C45" s="23">
        <v>46045</v>
      </c>
      <c r="D45" s="26">
        <v>210764</v>
      </c>
      <c r="E45" s="50">
        <v>8987</v>
      </c>
      <c r="F45" s="74">
        <v>46894</v>
      </c>
      <c r="G45" s="40">
        <v>235</v>
      </c>
      <c r="H45" s="28">
        <f t="shared" si="0"/>
        <v>1410</v>
      </c>
      <c r="I45" s="40">
        <f t="shared" si="23"/>
        <v>285</v>
      </c>
      <c r="J45" s="45">
        <f t="shared" si="10"/>
        <v>1710</v>
      </c>
      <c r="K45" s="40">
        <v>9</v>
      </c>
      <c r="L45" s="28">
        <f t="shared" si="2"/>
        <v>90</v>
      </c>
      <c r="M45" s="40">
        <f t="shared" si="11"/>
        <v>474</v>
      </c>
      <c r="N45" s="28">
        <f t="shared" si="12"/>
        <v>4740</v>
      </c>
      <c r="O45" s="42">
        <v>235</v>
      </c>
      <c r="P45" s="28">
        <f t="shared" si="3"/>
        <v>1410</v>
      </c>
      <c r="Q45" s="40">
        <f t="shared" si="24"/>
        <v>266</v>
      </c>
      <c r="R45" s="53">
        <f t="shared" si="13"/>
        <v>1596</v>
      </c>
      <c r="S45" s="40">
        <f t="shared" si="14"/>
        <v>62</v>
      </c>
      <c r="T45" s="28">
        <f t="shared" si="15"/>
        <v>620</v>
      </c>
      <c r="U45" s="40">
        <v>235</v>
      </c>
      <c r="V45" s="28">
        <f t="shared" si="5"/>
        <v>1410</v>
      </c>
      <c r="W45" s="40">
        <f t="shared" si="21"/>
        <v>320</v>
      </c>
      <c r="X45" s="45">
        <f t="shared" si="16"/>
        <v>1920</v>
      </c>
      <c r="Y45" s="40"/>
      <c r="Z45" s="28"/>
      <c r="AA45" s="42">
        <f t="shared" si="25"/>
        <v>196</v>
      </c>
      <c r="AB45" s="36">
        <f t="shared" si="8"/>
        <v>1176</v>
      </c>
      <c r="AC45" s="57">
        <f t="shared" si="22"/>
        <v>358</v>
      </c>
      <c r="AD45" s="58">
        <f t="shared" si="17"/>
        <v>2148</v>
      </c>
      <c r="AE45" s="62"/>
      <c r="AF45" s="63"/>
    </row>
    <row r="46" spans="1:32" x14ac:dyDescent="0.2">
      <c r="A46" s="14" t="s">
        <v>76</v>
      </c>
      <c r="B46" s="17" t="s">
        <v>105</v>
      </c>
      <c r="C46" s="23">
        <v>57439</v>
      </c>
      <c r="D46" s="26">
        <v>133955</v>
      </c>
      <c r="E46" s="50">
        <v>5505</v>
      </c>
      <c r="F46" s="74">
        <v>28389</v>
      </c>
      <c r="G46" s="40">
        <v>149</v>
      </c>
      <c r="H46" s="28">
        <f t="shared" si="0"/>
        <v>894</v>
      </c>
      <c r="I46" s="40">
        <f t="shared" si="23"/>
        <v>174</v>
      </c>
      <c r="J46" s="45">
        <f t="shared" si="10"/>
        <v>1044</v>
      </c>
      <c r="K46" s="40">
        <v>36</v>
      </c>
      <c r="L46" s="28">
        <f t="shared" si="2"/>
        <v>360</v>
      </c>
      <c r="M46" s="40">
        <f t="shared" si="11"/>
        <v>287</v>
      </c>
      <c r="N46" s="28">
        <f t="shared" si="12"/>
        <v>2870</v>
      </c>
      <c r="O46" s="42">
        <v>149</v>
      </c>
      <c r="P46" s="28">
        <f t="shared" si="3"/>
        <v>894</v>
      </c>
      <c r="Q46" s="40">
        <f t="shared" si="24"/>
        <v>163</v>
      </c>
      <c r="R46" s="53">
        <f t="shared" si="13"/>
        <v>978</v>
      </c>
      <c r="S46" s="40">
        <f t="shared" si="14"/>
        <v>38</v>
      </c>
      <c r="T46" s="28">
        <f t="shared" si="15"/>
        <v>380</v>
      </c>
      <c r="U46" s="40">
        <v>149</v>
      </c>
      <c r="V46" s="28">
        <f t="shared" si="5"/>
        <v>894</v>
      </c>
      <c r="W46" s="40">
        <f t="shared" si="21"/>
        <v>196</v>
      </c>
      <c r="X46" s="45">
        <f t="shared" si="16"/>
        <v>1176</v>
      </c>
      <c r="Y46" s="40"/>
      <c r="Z46" s="28"/>
      <c r="AA46" s="42">
        <f t="shared" si="25"/>
        <v>124</v>
      </c>
      <c r="AB46" s="36">
        <f t="shared" si="8"/>
        <v>744</v>
      </c>
      <c r="AC46" s="57">
        <f t="shared" si="22"/>
        <v>219</v>
      </c>
      <c r="AD46" s="58">
        <f t="shared" si="17"/>
        <v>1314</v>
      </c>
      <c r="AE46" s="62"/>
      <c r="AF46" s="63"/>
    </row>
    <row r="47" spans="1:32" x14ac:dyDescent="0.2">
      <c r="A47" s="14" t="s">
        <v>78</v>
      </c>
      <c r="B47" s="17" t="s">
        <v>87</v>
      </c>
      <c r="C47" s="23">
        <v>33154</v>
      </c>
      <c r="D47" s="26">
        <v>307839</v>
      </c>
      <c r="E47" s="50">
        <v>11182</v>
      </c>
      <c r="F47" s="74">
        <v>59912</v>
      </c>
      <c r="G47" s="40">
        <v>343</v>
      </c>
      <c r="H47" s="28">
        <f t="shared" si="0"/>
        <v>2058</v>
      </c>
      <c r="I47" s="40">
        <f t="shared" si="23"/>
        <v>354</v>
      </c>
      <c r="J47" s="45">
        <f t="shared" si="10"/>
        <v>2124</v>
      </c>
      <c r="K47" s="40">
        <v>53</v>
      </c>
      <c r="L47" s="28">
        <f t="shared" si="2"/>
        <v>530</v>
      </c>
      <c r="M47" s="40">
        <f t="shared" si="11"/>
        <v>605</v>
      </c>
      <c r="N47" s="28">
        <f t="shared" si="12"/>
        <v>6050</v>
      </c>
      <c r="O47" s="42">
        <v>343</v>
      </c>
      <c r="P47" s="28">
        <f t="shared" si="3"/>
        <v>2058</v>
      </c>
      <c r="Q47" s="40">
        <f t="shared" si="24"/>
        <v>331</v>
      </c>
      <c r="R47" s="53">
        <f t="shared" si="13"/>
        <v>1986</v>
      </c>
      <c r="S47" s="40">
        <f t="shared" si="14"/>
        <v>79</v>
      </c>
      <c r="T47" s="28">
        <f t="shared" si="15"/>
        <v>790</v>
      </c>
      <c r="U47" s="40">
        <v>343</v>
      </c>
      <c r="V47" s="28">
        <f t="shared" si="5"/>
        <v>2058</v>
      </c>
      <c r="W47" s="40">
        <f t="shared" si="21"/>
        <v>398</v>
      </c>
      <c r="X47" s="45">
        <f t="shared" si="16"/>
        <v>2388</v>
      </c>
      <c r="Y47" s="40"/>
      <c r="Z47" s="28"/>
      <c r="AA47" s="42">
        <f t="shared" si="25"/>
        <v>286</v>
      </c>
      <c r="AB47" s="36">
        <f t="shared" si="8"/>
        <v>1716</v>
      </c>
      <c r="AC47" s="57">
        <f t="shared" si="22"/>
        <v>445</v>
      </c>
      <c r="AD47" s="58">
        <f t="shared" si="17"/>
        <v>2670</v>
      </c>
      <c r="AE47" s="62"/>
      <c r="AF47" s="63"/>
    </row>
    <row r="48" spans="1:32" x14ac:dyDescent="0.2">
      <c r="A48" s="14" t="s">
        <v>80</v>
      </c>
      <c r="B48" s="17" t="s">
        <v>69</v>
      </c>
      <c r="C48" s="23">
        <v>45657</v>
      </c>
      <c r="D48" s="26">
        <v>614137</v>
      </c>
      <c r="E48" s="50">
        <v>28061</v>
      </c>
      <c r="F48" s="74">
        <v>144275</v>
      </c>
      <c r="G48" s="40">
        <v>684</v>
      </c>
      <c r="H48" s="28">
        <f t="shared" si="0"/>
        <v>4104</v>
      </c>
      <c r="I48" s="40">
        <f t="shared" si="23"/>
        <v>889</v>
      </c>
      <c r="J48" s="45">
        <f t="shared" si="10"/>
        <v>5334</v>
      </c>
      <c r="K48" s="40">
        <v>94</v>
      </c>
      <c r="L48" s="28">
        <f t="shared" si="2"/>
        <v>940</v>
      </c>
      <c r="M48" s="40">
        <f t="shared" si="11"/>
        <v>1457</v>
      </c>
      <c r="N48" s="28">
        <f t="shared" si="12"/>
        <v>14570</v>
      </c>
      <c r="O48" s="42">
        <v>684</v>
      </c>
      <c r="P48" s="28">
        <f t="shared" si="3"/>
        <v>4104</v>
      </c>
      <c r="Q48" s="40">
        <f t="shared" si="24"/>
        <v>830</v>
      </c>
      <c r="R48" s="53">
        <f t="shared" si="13"/>
        <v>4980</v>
      </c>
      <c r="S48" s="40">
        <f t="shared" si="14"/>
        <v>191</v>
      </c>
      <c r="T48" s="28">
        <f t="shared" si="15"/>
        <v>1910</v>
      </c>
      <c r="U48" s="40">
        <v>684</v>
      </c>
      <c r="V48" s="28">
        <f t="shared" si="5"/>
        <v>4104</v>
      </c>
      <c r="W48" s="40">
        <f>ROUND((W$10+8100)/E$10*E48,0)-688</f>
        <v>311</v>
      </c>
      <c r="X48" s="45">
        <f t="shared" si="16"/>
        <v>1866</v>
      </c>
      <c r="Y48" s="40">
        <f>ROUND(Y$10/SUM(E$17,E$18,E$20,E$22,E$34,E$39,E$38,E$48,E$50,E$52,E$53,E$57,E$62)*E48,0)</f>
        <v>413</v>
      </c>
      <c r="Z48" s="28">
        <f t="shared" si="18"/>
        <v>4130</v>
      </c>
      <c r="AA48" s="42">
        <f t="shared" si="25"/>
        <v>570</v>
      </c>
      <c r="AB48" s="36">
        <f t="shared" si="8"/>
        <v>3420</v>
      </c>
      <c r="AC48" s="57">
        <f>ROUND((AC$10+8100)/E$10*E48,0)-688</f>
        <v>429</v>
      </c>
      <c r="AD48" s="58">
        <f t="shared" si="17"/>
        <v>2574</v>
      </c>
      <c r="AE48" s="62">
        <v>413</v>
      </c>
      <c r="AF48" s="63">
        <v>4130</v>
      </c>
    </row>
    <row r="49" spans="1:32" x14ac:dyDescent="0.2">
      <c r="A49" s="14" t="s">
        <v>82</v>
      </c>
      <c r="B49" s="17" t="s">
        <v>21</v>
      </c>
      <c r="C49" s="23">
        <v>42857</v>
      </c>
      <c r="D49" s="26">
        <v>111338</v>
      </c>
      <c r="E49" s="50">
        <v>5534</v>
      </c>
      <c r="F49" s="74">
        <v>24388</v>
      </c>
      <c r="G49" s="40">
        <v>124</v>
      </c>
      <c r="H49" s="28">
        <f t="shared" si="0"/>
        <v>744</v>
      </c>
      <c r="I49" s="40">
        <f t="shared" si="23"/>
        <v>175</v>
      </c>
      <c r="J49" s="45">
        <f t="shared" si="10"/>
        <v>1050</v>
      </c>
      <c r="K49" s="40">
        <v>17</v>
      </c>
      <c r="L49" s="28">
        <f t="shared" si="2"/>
        <v>170</v>
      </c>
      <c r="M49" s="40">
        <f t="shared" si="11"/>
        <v>246</v>
      </c>
      <c r="N49" s="28">
        <f t="shared" si="12"/>
        <v>2460</v>
      </c>
      <c r="O49" s="42">
        <v>124</v>
      </c>
      <c r="P49" s="28">
        <f t="shared" si="3"/>
        <v>744</v>
      </c>
      <c r="Q49" s="40">
        <f t="shared" si="24"/>
        <v>164</v>
      </c>
      <c r="R49" s="53">
        <f t="shared" si="13"/>
        <v>984</v>
      </c>
      <c r="S49" s="40">
        <f t="shared" si="14"/>
        <v>32</v>
      </c>
      <c r="T49" s="28">
        <f t="shared" si="15"/>
        <v>320</v>
      </c>
      <c r="U49" s="40">
        <v>124</v>
      </c>
      <c r="V49" s="28">
        <f t="shared" si="5"/>
        <v>744</v>
      </c>
      <c r="W49" s="40">
        <f>ROUND((W$10+8100)/E$10*E49,0)</f>
        <v>197</v>
      </c>
      <c r="X49" s="45">
        <f t="shared" si="16"/>
        <v>1182</v>
      </c>
      <c r="Y49" s="40"/>
      <c r="Z49" s="28"/>
      <c r="AA49" s="42">
        <f t="shared" si="25"/>
        <v>103</v>
      </c>
      <c r="AB49" s="36">
        <f t="shared" si="8"/>
        <v>618</v>
      </c>
      <c r="AC49" s="57">
        <f>ROUND((AC$10+8100)/E$10*E49,0)</f>
        <v>220</v>
      </c>
      <c r="AD49" s="58">
        <f t="shared" si="17"/>
        <v>1320</v>
      </c>
      <c r="AE49" s="62"/>
      <c r="AF49" s="63"/>
    </row>
    <row r="50" spans="1:32" x14ac:dyDescent="0.2">
      <c r="A50" s="14" t="s">
        <v>84</v>
      </c>
      <c r="B50" s="17" t="s">
        <v>47</v>
      </c>
      <c r="C50" s="23">
        <v>50354</v>
      </c>
      <c r="D50" s="26">
        <v>470615</v>
      </c>
      <c r="E50" s="50">
        <v>21532</v>
      </c>
      <c r="F50" s="74">
        <v>102674</v>
      </c>
      <c r="G50" s="40">
        <v>524</v>
      </c>
      <c r="H50" s="28">
        <f t="shared" si="0"/>
        <v>3144</v>
      </c>
      <c r="I50" s="40">
        <f t="shared" si="23"/>
        <v>682</v>
      </c>
      <c r="J50" s="45">
        <f t="shared" si="10"/>
        <v>4092</v>
      </c>
      <c r="K50" s="40">
        <v>2</v>
      </c>
      <c r="L50" s="28">
        <f t="shared" si="2"/>
        <v>20</v>
      </c>
      <c r="M50" s="40">
        <f t="shared" si="11"/>
        <v>1037</v>
      </c>
      <c r="N50" s="28">
        <f t="shared" si="12"/>
        <v>10370</v>
      </c>
      <c r="O50" s="42">
        <v>524</v>
      </c>
      <c r="P50" s="28">
        <f t="shared" si="3"/>
        <v>3144</v>
      </c>
      <c r="Q50" s="40">
        <f t="shared" si="24"/>
        <v>637</v>
      </c>
      <c r="R50" s="53">
        <f t="shared" si="13"/>
        <v>3822</v>
      </c>
      <c r="S50" s="40">
        <f t="shared" si="14"/>
        <v>136</v>
      </c>
      <c r="T50" s="28">
        <f t="shared" si="15"/>
        <v>1360</v>
      </c>
      <c r="U50" s="40">
        <v>524</v>
      </c>
      <c r="V50" s="28">
        <f t="shared" si="5"/>
        <v>3144</v>
      </c>
      <c r="W50" s="40">
        <f>ROUND((W$10+8100)/E$10*E50,0)-528</f>
        <v>239</v>
      </c>
      <c r="X50" s="45">
        <f t="shared" si="16"/>
        <v>1434</v>
      </c>
      <c r="Y50" s="40">
        <f>ROUND(Y$10/SUM(E$17,E$18,E$20,E$22,E$34,E$39,E$38,E$48,E$50,E$52,E$53,E$57,E$62)*E50,0)</f>
        <v>317</v>
      </c>
      <c r="Z50" s="28">
        <f t="shared" si="18"/>
        <v>3170</v>
      </c>
      <c r="AA50" s="42">
        <f t="shared" si="25"/>
        <v>437</v>
      </c>
      <c r="AB50" s="36">
        <f t="shared" si="8"/>
        <v>2622</v>
      </c>
      <c r="AC50" s="57">
        <f>ROUND((AC$10+8100)/E$10*E50,0)-528</f>
        <v>329</v>
      </c>
      <c r="AD50" s="58">
        <f t="shared" si="17"/>
        <v>1974</v>
      </c>
      <c r="AE50" s="62">
        <v>317</v>
      </c>
      <c r="AF50" s="63">
        <v>3170</v>
      </c>
    </row>
    <row r="51" spans="1:32" ht="14.25" customHeight="1" x14ac:dyDescent="0.2">
      <c r="A51" s="14" t="s">
        <v>86</v>
      </c>
      <c r="B51" s="17" t="s">
        <v>55</v>
      </c>
      <c r="C51" s="23">
        <v>51465</v>
      </c>
      <c r="D51" s="26">
        <v>283271</v>
      </c>
      <c r="E51" s="50">
        <v>14883</v>
      </c>
      <c r="F51" s="74">
        <v>64708</v>
      </c>
      <c r="G51" s="40">
        <v>316</v>
      </c>
      <c r="H51" s="28">
        <f t="shared" si="0"/>
        <v>1896</v>
      </c>
      <c r="I51" s="40">
        <f t="shared" si="23"/>
        <v>471</v>
      </c>
      <c r="J51" s="45">
        <f t="shared" si="10"/>
        <v>2826</v>
      </c>
      <c r="K51" s="40">
        <v>47</v>
      </c>
      <c r="L51" s="28">
        <f t="shared" si="2"/>
        <v>470</v>
      </c>
      <c r="M51" s="40">
        <f t="shared" si="11"/>
        <v>653</v>
      </c>
      <c r="N51" s="28">
        <f t="shared" si="12"/>
        <v>6530</v>
      </c>
      <c r="O51" s="42">
        <v>316</v>
      </c>
      <c r="P51" s="28">
        <f t="shared" si="3"/>
        <v>1896</v>
      </c>
      <c r="Q51" s="40">
        <f t="shared" si="24"/>
        <v>440</v>
      </c>
      <c r="R51" s="53">
        <f t="shared" si="13"/>
        <v>2640</v>
      </c>
      <c r="S51" s="40">
        <f t="shared" si="14"/>
        <v>86</v>
      </c>
      <c r="T51" s="28">
        <f t="shared" si="15"/>
        <v>860</v>
      </c>
      <c r="U51" s="40">
        <v>316</v>
      </c>
      <c r="V51" s="28">
        <f t="shared" si="5"/>
        <v>1896</v>
      </c>
      <c r="W51" s="40">
        <f>ROUND((W$10+8100)/E$10*E51,0)</f>
        <v>530</v>
      </c>
      <c r="X51" s="45">
        <f t="shared" si="16"/>
        <v>3180</v>
      </c>
      <c r="Y51" s="40"/>
      <c r="Z51" s="28"/>
      <c r="AA51" s="42">
        <f t="shared" si="25"/>
        <v>263</v>
      </c>
      <c r="AB51" s="36">
        <f t="shared" si="8"/>
        <v>1578</v>
      </c>
      <c r="AC51" s="57">
        <f>ROUND((AC$10+8100)/E$10*E51,0)</f>
        <v>593</v>
      </c>
      <c r="AD51" s="58">
        <f t="shared" si="17"/>
        <v>3558</v>
      </c>
      <c r="AE51" s="62"/>
      <c r="AF51" s="63"/>
    </row>
    <row r="52" spans="1:32" x14ac:dyDescent="0.2">
      <c r="A52" s="14" t="s">
        <v>88</v>
      </c>
      <c r="B52" s="17" t="s">
        <v>31</v>
      </c>
      <c r="C52" s="23">
        <v>41460</v>
      </c>
      <c r="D52" s="26">
        <v>451730</v>
      </c>
      <c r="E52" s="50">
        <v>21302</v>
      </c>
      <c r="F52" s="74">
        <v>99678</v>
      </c>
      <c r="G52" s="40">
        <v>503</v>
      </c>
      <c r="H52" s="28">
        <f t="shared" si="0"/>
        <v>3018</v>
      </c>
      <c r="I52" s="40">
        <f t="shared" si="23"/>
        <v>675</v>
      </c>
      <c r="J52" s="45">
        <f t="shared" si="10"/>
        <v>4050</v>
      </c>
      <c r="K52" s="40">
        <v>13</v>
      </c>
      <c r="L52" s="28">
        <f t="shared" si="2"/>
        <v>130</v>
      </c>
      <c r="M52" s="40">
        <f t="shared" si="11"/>
        <v>1007</v>
      </c>
      <c r="N52" s="28">
        <f t="shared" si="12"/>
        <v>10070</v>
      </c>
      <c r="O52" s="42">
        <v>503</v>
      </c>
      <c r="P52" s="28">
        <f t="shared" si="3"/>
        <v>3018</v>
      </c>
      <c r="Q52" s="40">
        <f t="shared" si="24"/>
        <v>630</v>
      </c>
      <c r="R52" s="53">
        <f t="shared" si="13"/>
        <v>3780</v>
      </c>
      <c r="S52" s="40">
        <f t="shared" si="14"/>
        <v>132</v>
      </c>
      <c r="T52" s="28">
        <f t="shared" si="15"/>
        <v>1320</v>
      </c>
      <c r="U52" s="40">
        <v>503</v>
      </c>
      <c r="V52" s="28">
        <f t="shared" si="5"/>
        <v>3018</v>
      </c>
      <c r="W52" s="40">
        <f>ROUND((W$10+8100)/E$10*E52,0)-522</f>
        <v>236</v>
      </c>
      <c r="X52" s="45">
        <f t="shared" si="16"/>
        <v>1416</v>
      </c>
      <c r="Y52" s="40">
        <f>ROUND(Y$10/SUM(E$17,E$18,E$20,E$22,E$34,E$39,E$38,E$48,E$50,E$52,E$53,E$57,E$62)*E52,0)</f>
        <v>313</v>
      </c>
      <c r="Z52" s="28">
        <f t="shared" si="18"/>
        <v>3130</v>
      </c>
      <c r="AA52" s="42">
        <f t="shared" si="25"/>
        <v>420</v>
      </c>
      <c r="AB52" s="36">
        <f t="shared" si="8"/>
        <v>2520</v>
      </c>
      <c r="AC52" s="57">
        <f>ROUND((AC$10+8100)/E$10*E52,0)-522</f>
        <v>326</v>
      </c>
      <c r="AD52" s="58">
        <f t="shared" si="17"/>
        <v>1956</v>
      </c>
      <c r="AE52" s="62">
        <v>313</v>
      </c>
      <c r="AF52" s="63">
        <v>3130</v>
      </c>
    </row>
    <row r="53" spans="1:32" x14ac:dyDescent="0.2">
      <c r="A53" s="14" t="s">
        <v>90</v>
      </c>
      <c r="B53" s="17" t="s">
        <v>57</v>
      </c>
      <c r="C53" s="23">
        <v>53757</v>
      </c>
      <c r="D53" s="26">
        <v>600764</v>
      </c>
      <c r="E53" s="50">
        <v>28431</v>
      </c>
      <c r="F53" s="74">
        <v>132402</v>
      </c>
      <c r="G53" s="40">
        <v>669</v>
      </c>
      <c r="H53" s="28">
        <f t="shared" si="0"/>
        <v>4014</v>
      </c>
      <c r="I53" s="40">
        <f t="shared" si="23"/>
        <v>900</v>
      </c>
      <c r="J53" s="45">
        <f t="shared" si="10"/>
        <v>5400</v>
      </c>
      <c r="K53" s="40">
        <v>47</v>
      </c>
      <c r="L53" s="28">
        <f t="shared" si="2"/>
        <v>470</v>
      </c>
      <c r="M53" s="40">
        <f t="shared" si="11"/>
        <v>1337</v>
      </c>
      <c r="N53" s="28">
        <f t="shared" si="12"/>
        <v>13370</v>
      </c>
      <c r="O53" s="42">
        <v>669</v>
      </c>
      <c r="P53" s="28">
        <f t="shared" si="3"/>
        <v>4014</v>
      </c>
      <c r="Q53" s="40">
        <f t="shared" si="24"/>
        <v>840</v>
      </c>
      <c r="R53" s="53">
        <f t="shared" si="13"/>
        <v>5040</v>
      </c>
      <c r="S53" s="40">
        <f t="shared" si="14"/>
        <v>175</v>
      </c>
      <c r="T53" s="28">
        <f t="shared" si="15"/>
        <v>1750</v>
      </c>
      <c r="U53" s="40">
        <v>669</v>
      </c>
      <c r="V53" s="28">
        <f t="shared" si="5"/>
        <v>4014</v>
      </c>
      <c r="W53" s="40">
        <f>ROUND((W$10+8100)/E$10*E53,0)-697</f>
        <v>315</v>
      </c>
      <c r="X53" s="45">
        <f t="shared" si="16"/>
        <v>1890</v>
      </c>
      <c r="Y53" s="40">
        <f>ROUND(Y$10/SUM(E$17,E$18,E$20,E$22,E$34,E$39,E$38,E$48,E$50,E$52,E$53,E$57,E$62)*E53,0)</f>
        <v>418</v>
      </c>
      <c r="Z53" s="28">
        <f t="shared" si="18"/>
        <v>4180</v>
      </c>
      <c r="AA53" s="42">
        <f t="shared" si="25"/>
        <v>558</v>
      </c>
      <c r="AB53" s="36">
        <f t="shared" si="8"/>
        <v>3348</v>
      </c>
      <c r="AC53" s="57">
        <f>ROUND((AC$10+8100)/E$10*E53,0)-697</f>
        <v>435</v>
      </c>
      <c r="AD53" s="58">
        <f t="shared" si="17"/>
        <v>2610</v>
      </c>
      <c r="AE53" s="62">
        <v>418</v>
      </c>
      <c r="AF53" s="63">
        <v>4180</v>
      </c>
    </row>
    <row r="54" spans="1:32" x14ac:dyDescent="0.2">
      <c r="A54" s="14" t="s">
        <v>92</v>
      </c>
      <c r="B54" s="17" t="s">
        <v>107</v>
      </c>
      <c r="C54" s="23">
        <v>57080</v>
      </c>
      <c r="D54" s="26">
        <v>276944</v>
      </c>
      <c r="E54" s="50">
        <v>12231</v>
      </c>
      <c r="F54" s="74">
        <v>60681</v>
      </c>
      <c r="G54" s="40">
        <v>309</v>
      </c>
      <c r="H54" s="28">
        <f t="shared" si="0"/>
        <v>1854</v>
      </c>
      <c r="I54" s="40">
        <f t="shared" si="23"/>
        <v>387</v>
      </c>
      <c r="J54" s="45">
        <f t="shared" si="10"/>
        <v>2322</v>
      </c>
      <c r="K54" s="40">
        <v>13</v>
      </c>
      <c r="L54" s="28">
        <f t="shared" si="2"/>
        <v>130</v>
      </c>
      <c r="M54" s="40">
        <f t="shared" si="11"/>
        <v>613</v>
      </c>
      <c r="N54" s="28">
        <f t="shared" si="12"/>
        <v>6130</v>
      </c>
      <c r="O54" s="42">
        <v>309</v>
      </c>
      <c r="P54" s="28">
        <f t="shared" si="3"/>
        <v>1854</v>
      </c>
      <c r="Q54" s="40">
        <f t="shared" si="24"/>
        <v>362</v>
      </c>
      <c r="R54" s="53">
        <f t="shared" si="13"/>
        <v>2172</v>
      </c>
      <c r="S54" s="40">
        <f t="shared" si="14"/>
        <v>80</v>
      </c>
      <c r="T54" s="28">
        <f t="shared" si="15"/>
        <v>800</v>
      </c>
      <c r="U54" s="40">
        <v>309</v>
      </c>
      <c r="V54" s="28">
        <f t="shared" si="5"/>
        <v>1854</v>
      </c>
      <c r="W54" s="40">
        <f>ROUND((W$10+8100)/E$10*E54,0)</f>
        <v>435</v>
      </c>
      <c r="X54" s="45">
        <f t="shared" si="16"/>
        <v>2610</v>
      </c>
      <c r="Y54" s="40"/>
      <c r="Z54" s="28"/>
      <c r="AA54" s="42">
        <f t="shared" si="25"/>
        <v>257</v>
      </c>
      <c r="AB54" s="36">
        <f t="shared" si="8"/>
        <v>1542</v>
      </c>
      <c r="AC54" s="57">
        <f>ROUND((AC$10+8100)/E$10*E54,0)</f>
        <v>487</v>
      </c>
      <c r="AD54" s="58">
        <f t="shared" si="17"/>
        <v>2922</v>
      </c>
      <c r="AE54" s="62"/>
      <c r="AF54" s="63"/>
    </row>
    <row r="55" spans="1:32" x14ac:dyDescent="0.2">
      <c r="A55" s="14" t="s">
        <v>94</v>
      </c>
      <c r="B55" s="17" t="s">
        <v>109</v>
      </c>
      <c r="C55" s="23">
        <v>59494</v>
      </c>
      <c r="D55" s="26">
        <v>301785</v>
      </c>
      <c r="E55" s="50">
        <v>13219</v>
      </c>
      <c r="F55" s="74">
        <v>65986</v>
      </c>
      <c r="G55" s="40">
        <v>336</v>
      </c>
      <c r="H55" s="28">
        <f t="shared" si="0"/>
        <v>2016</v>
      </c>
      <c r="I55" s="40">
        <f t="shared" si="23"/>
        <v>419</v>
      </c>
      <c r="J55" s="45">
        <f t="shared" si="10"/>
        <v>2514</v>
      </c>
      <c r="K55" s="40">
        <v>8</v>
      </c>
      <c r="L55" s="28">
        <f t="shared" si="2"/>
        <v>80</v>
      </c>
      <c r="M55" s="40">
        <f t="shared" si="11"/>
        <v>666</v>
      </c>
      <c r="N55" s="28">
        <f t="shared" si="12"/>
        <v>6660</v>
      </c>
      <c r="O55" s="42">
        <v>336</v>
      </c>
      <c r="P55" s="28">
        <f t="shared" si="3"/>
        <v>2016</v>
      </c>
      <c r="Q55" s="40">
        <f t="shared" si="24"/>
        <v>391</v>
      </c>
      <c r="R55" s="53">
        <f t="shared" si="13"/>
        <v>2346</v>
      </c>
      <c r="S55" s="40">
        <f t="shared" si="14"/>
        <v>87</v>
      </c>
      <c r="T55" s="28">
        <f t="shared" si="15"/>
        <v>870</v>
      </c>
      <c r="U55" s="40">
        <v>336</v>
      </c>
      <c r="V55" s="28">
        <f t="shared" si="5"/>
        <v>2016</v>
      </c>
      <c r="W55" s="40">
        <f>ROUND((W$10+8100)/E$10*E55,0)</f>
        <v>471</v>
      </c>
      <c r="X55" s="45">
        <f t="shared" si="16"/>
        <v>2826</v>
      </c>
      <c r="Y55" s="40"/>
      <c r="Z55" s="28"/>
      <c r="AA55" s="42">
        <f t="shared" si="25"/>
        <v>280</v>
      </c>
      <c r="AB55" s="36">
        <f t="shared" si="8"/>
        <v>1680</v>
      </c>
      <c r="AC55" s="57">
        <f>ROUND((AC$10+8100)/E$10*E55,0)</f>
        <v>526</v>
      </c>
      <c r="AD55" s="58">
        <f t="shared" si="17"/>
        <v>3156</v>
      </c>
      <c r="AE55" s="62"/>
      <c r="AF55" s="63"/>
    </row>
    <row r="56" spans="1:32" x14ac:dyDescent="0.2">
      <c r="A56" s="14" t="s">
        <v>96</v>
      </c>
      <c r="B56" s="17" t="s">
        <v>23</v>
      </c>
      <c r="C56" s="23">
        <v>42651</v>
      </c>
      <c r="D56" s="26">
        <v>159245</v>
      </c>
      <c r="E56" s="50">
        <v>7447</v>
      </c>
      <c r="F56" s="74">
        <v>33421</v>
      </c>
      <c r="G56" s="40">
        <v>177</v>
      </c>
      <c r="H56" s="28">
        <f t="shared" si="0"/>
        <v>1062</v>
      </c>
      <c r="I56" s="40">
        <f t="shared" si="23"/>
        <v>236</v>
      </c>
      <c r="J56" s="45">
        <f t="shared" si="10"/>
        <v>1416</v>
      </c>
      <c r="K56" s="40">
        <v>15</v>
      </c>
      <c r="L56" s="28">
        <f t="shared" si="2"/>
        <v>150</v>
      </c>
      <c r="M56" s="40">
        <f t="shared" si="11"/>
        <v>337</v>
      </c>
      <c r="N56" s="28">
        <f t="shared" si="12"/>
        <v>3370</v>
      </c>
      <c r="O56" s="42">
        <v>177</v>
      </c>
      <c r="P56" s="28">
        <f t="shared" si="3"/>
        <v>1062</v>
      </c>
      <c r="Q56" s="40">
        <f t="shared" si="24"/>
        <v>220</v>
      </c>
      <c r="R56" s="53">
        <f t="shared" si="13"/>
        <v>1320</v>
      </c>
      <c r="S56" s="40">
        <f t="shared" si="14"/>
        <v>44</v>
      </c>
      <c r="T56" s="28">
        <f t="shared" si="15"/>
        <v>440</v>
      </c>
      <c r="U56" s="40">
        <v>177</v>
      </c>
      <c r="V56" s="28">
        <f t="shared" si="5"/>
        <v>1062</v>
      </c>
      <c r="W56" s="40">
        <f>ROUND((W$10+8100)/E$10*E56,0)</f>
        <v>265</v>
      </c>
      <c r="X56" s="45">
        <f t="shared" si="16"/>
        <v>1590</v>
      </c>
      <c r="Y56" s="40"/>
      <c r="Z56" s="28"/>
      <c r="AA56" s="42">
        <f t="shared" si="25"/>
        <v>148</v>
      </c>
      <c r="AB56" s="36">
        <f t="shared" si="8"/>
        <v>888</v>
      </c>
      <c r="AC56" s="57">
        <f>ROUND((AC$10+8100)/E$10*E56,0)</f>
        <v>297</v>
      </c>
      <c r="AD56" s="58">
        <f t="shared" si="17"/>
        <v>1782</v>
      </c>
      <c r="AE56" s="62"/>
      <c r="AF56" s="63"/>
    </row>
    <row r="57" spans="1:32" x14ac:dyDescent="0.2">
      <c r="A57" s="14" t="s">
        <v>98</v>
      </c>
      <c r="B57" s="17" t="s">
        <v>43</v>
      </c>
      <c r="C57" s="23">
        <v>52070</v>
      </c>
      <c r="D57" s="26">
        <v>557026</v>
      </c>
      <c r="E57" s="50">
        <v>23755</v>
      </c>
      <c r="F57" s="74">
        <v>114037</v>
      </c>
      <c r="G57" s="40">
        <v>621</v>
      </c>
      <c r="H57" s="28">
        <f t="shared" si="0"/>
        <v>3726</v>
      </c>
      <c r="I57" s="40">
        <f t="shared" si="23"/>
        <v>752</v>
      </c>
      <c r="J57" s="45">
        <f t="shared" si="10"/>
        <v>4512</v>
      </c>
      <c r="K57" s="40">
        <v>42</v>
      </c>
      <c r="L57" s="28">
        <f t="shared" si="2"/>
        <v>420</v>
      </c>
      <c r="M57" s="40">
        <f t="shared" si="11"/>
        <v>1152</v>
      </c>
      <c r="N57" s="28">
        <f t="shared" si="12"/>
        <v>11520</v>
      </c>
      <c r="O57" s="42">
        <v>621</v>
      </c>
      <c r="P57" s="28">
        <f t="shared" si="3"/>
        <v>3726</v>
      </c>
      <c r="Q57" s="40">
        <f t="shared" si="24"/>
        <v>702</v>
      </c>
      <c r="R57" s="53">
        <f t="shared" si="13"/>
        <v>4212</v>
      </c>
      <c r="S57" s="40">
        <f t="shared" si="14"/>
        <v>151</v>
      </c>
      <c r="T57" s="28">
        <f t="shared" si="15"/>
        <v>1510</v>
      </c>
      <c r="U57" s="40">
        <v>621</v>
      </c>
      <c r="V57" s="28">
        <f t="shared" si="5"/>
        <v>3726</v>
      </c>
      <c r="W57" s="40">
        <f>ROUND((W$10+8100)/E$10*E57,0)-582</f>
        <v>264</v>
      </c>
      <c r="X57" s="45">
        <f t="shared" si="16"/>
        <v>1584</v>
      </c>
      <c r="Y57" s="40">
        <f>ROUND(Y$10/SUM(E$17,E$18,E$20,E$22,E$34,E$39,E$38,E$48,E$50,E$52,E$53,E$57,E$62)*E57,0)</f>
        <v>349</v>
      </c>
      <c r="Z57" s="28">
        <f t="shared" si="18"/>
        <v>3490</v>
      </c>
      <c r="AA57" s="42">
        <f t="shared" si="25"/>
        <v>517</v>
      </c>
      <c r="AB57" s="36">
        <f t="shared" si="8"/>
        <v>3102</v>
      </c>
      <c r="AC57" s="57">
        <f>ROUND((AC$10+8100)/E$10*E57,0)-582</f>
        <v>364</v>
      </c>
      <c r="AD57" s="58">
        <f t="shared" si="17"/>
        <v>2184</v>
      </c>
      <c r="AE57" s="62">
        <v>349</v>
      </c>
      <c r="AF57" s="63">
        <v>3490</v>
      </c>
    </row>
    <row r="58" spans="1:32" x14ac:dyDescent="0.2">
      <c r="A58" s="14" t="s">
        <v>100</v>
      </c>
      <c r="B58" s="17" t="s">
        <v>71</v>
      </c>
      <c r="C58" s="23">
        <v>48268</v>
      </c>
      <c r="D58" s="26">
        <v>448220</v>
      </c>
      <c r="E58" s="50">
        <v>18059</v>
      </c>
      <c r="F58" s="74">
        <v>92016</v>
      </c>
      <c r="G58" s="40">
        <v>499</v>
      </c>
      <c r="H58" s="28">
        <f t="shared" si="0"/>
        <v>2994</v>
      </c>
      <c r="I58" s="40">
        <f t="shared" si="23"/>
        <v>572</v>
      </c>
      <c r="J58" s="45">
        <f t="shared" si="10"/>
        <v>3432</v>
      </c>
      <c r="K58" s="40">
        <v>49</v>
      </c>
      <c r="L58" s="28">
        <f t="shared" si="2"/>
        <v>490</v>
      </c>
      <c r="M58" s="40">
        <f t="shared" si="11"/>
        <v>929</v>
      </c>
      <c r="N58" s="28">
        <f t="shared" si="12"/>
        <v>9290</v>
      </c>
      <c r="O58" s="42">
        <v>499</v>
      </c>
      <c r="P58" s="28">
        <f t="shared" si="3"/>
        <v>2994</v>
      </c>
      <c r="Q58" s="40">
        <f t="shared" si="24"/>
        <v>534</v>
      </c>
      <c r="R58" s="53">
        <f t="shared" si="13"/>
        <v>3204</v>
      </c>
      <c r="S58" s="40">
        <f t="shared" si="14"/>
        <v>122</v>
      </c>
      <c r="T58" s="28">
        <f t="shared" si="15"/>
        <v>1220</v>
      </c>
      <c r="U58" s="40">
        <v>499</v>
      </c>
      <c r="V58" s="28">
        <f t="shared" si="5"/>
        <v>2994</v>
      </c>
      <c r="W58" s="40">
        <f>ROUND((W$10+8100)/E$10*E58,0)</f>
        <v>643</v>
      </c>
      <c r="X58" s="45">
        <f t="shared" si="16"/>
        <v>3858</v>
      </c>
      <c r="Y58" s="40"/>
      <c r="Z58" s="28"/>
      <c r="AA58" s="42">
        <f t="shared" si="25"/>
        <v>416</v>
      </c>
      <c r="AB58" s="36">
        <f t="shared" si="8"/>
        <v>2496</v>
      </c>
      <c r="AC58" s="57">
        <f>ROUND((AC$10+8100)/E$10*E58,0)</f>
        <v>719</v>
      </c>
      <c r="AD58" s="58">
        <f t="shared" si="17"/>
        <v>4314</v>
      </c>
      <c r="AE58" s="62"/>
      <c r="AF58" s="63"/>
    </row>
    <row r="59" spans="1:32" x14ac:dyDescent="0.2">
      <c r="A59" s="14" t="s">
        <v>102</v>
      </c>
      <c r="B59" s="17" t="s">
        <v>111</v>
      </c>
      <c r="C59" s="23">
        <v>59425</v>
      </c>
      <c r="D59" s="26">
        <v>394891</v>
      </c>
      <c r="E59" s="50">
        <v>18866</v>
      </c>
      <c r="F59" s="74">
        <v>92007</v>
      </c>
      <c r="G59" s="40">
        <v>440</v>
      </c>
      <c r="H59" s="28">
        <f t="shared" si="0"/>
        <v>2640</v>
      </c>
      <c r="I59" s="40">
        <f t="shared" si="23"/>
        <v>598</v>
      </c>
      <c r="J59" s="45">
        <f t="shared" si="10"/>
        <v>3588</v>
      </c>
      <c r="K59" s="40">
        <v>66</v>
      </c>
      <c r="L59" s="28">
        <f t="shared" si="2"/>
        <v>660</v>
      </c>
      <c r="M59" s="40">
        <f t="shared" si="11"/>
        <v>929</v>
      </c>
      <c r="N59" s="28">
        <f t="shared" si="12"/>
        <v>9290</v>
      </c>
      <c r="O59" s="42">
        <v>440</v>
      </c>
      <c r="P59" s="28">
        <f t="shared" si="3"/>
        <v>2640</v>
      </c>
      <c r="Q59" s="40">
        <f t="shared" si="24"/>
        <v>558</v>
      </c>
      <c r="R59" s="53">
        <f t="shared" si="13"/>
        <v>3348</v>
      </c>
      <c r="S59" s="40">
        <f t="shared" si="14"/>
        <v>122</v>
      </c>
      <c r="T59" s="28">
        <f t="shared" si="15"/>
        <v>1220</v>
      </c>
      <c r="U59" s="40">
        <v>440</v>
      </c>
      <c r="V59" s="28">
        <f t="shared" si="5"/>
        <v>2640</v>
      </c>
      <c r="W59" s="40">
        <f>ROUND((W$10+8100)/E$10*E59,0)</f>
        <v>672</v>
      </c>
      <c r="X59" s="45">
        <f t="shared" si="16"/>
        <v>4032</v>
      </c>
      <c r="Y59" s="40"/>
      <c r="Z59" s="28"/>
      <c r="AA59" s="42">
        <f t="shared" si="25"/>
        <v>367</v>
      </c>
      <c r="AB59" s="36">
        <f t="shared" si="8"/>
        <v>2202</v>
      </c>
      <c r="AC59" s="57">
        <f>ROUND((AC$10+8100)/E$10*E59,0)</f>
        <v>751</v>
      </c>
      <c r="AD59" s="58">
        <f t="shared" si="17"/>
        <v>4506</v>
      </c>
      <c r="AE59" s="62"/>
      <c r="AF59" s="63"/>
    </row>
    <row r="60" spans="1:32" x14ac:dyDescent="0.2">
      <c r="A60" s="14" t="s">
        <v>104</v>
      </c>
      <c r="B60" s="17" t="s">
        <v>33</v>
      </c>
      <c r="C60" s="23">
        <v>41751</v>
      </c>
      <c r="D60" s="26">
        <v>298863</v>
      </c>
      <c r="E60" s="50">
        <v>14133</v>
      </c>
      <c r="F60" s="74">
        <v>68231</v>
      </c>
      <c r="G60" s="40">
        <v>333</v>
      </c>
      <c r="H60" s="28">
        <f t="shared" si="0"/>
        <v>1998</v>
      </c>
      <c r="I60" s="40">
        <f t="shared" si="23"/>
        <v>448</v>
      </c>
      <c r="J60" s="45">
        <f t="shared" si="10"/>
        <v>2688</v>
      </c>
      <c r="K60" s="40">
        <v>44</v>
      </c>
      <c r="L60" s="28">
        <f t="shared" si="2"/>
        <v>440</v>
      </c>
      <c r="M60" s="40">
        <f t="shared" si="11"/>
        <v>689</v>
      </c>
      <c r="N60" s="28">
        <f t="shared" si="12"/>
        <v>6890</v>
      </c>
      <c r="O60" s="42">
        <v>333</v>
      </c>
      <c r="P60" s="28">
        <f t="shared" si="3"/>
        <v>1998</v>
      </c>
      <c r="Q60" s="40">
        <f t="shared" si="24"/>
        <v>418</v>
      </c>
      <c r="R60" s="53">
        <f t="shared" si="13"/>
        <v>2508</v>
      </c>
      <c r="S60" s="40">
        <f t="shared" si="14"/>
        <v>90</v>
      </c>
      <c r="T60" s="28">
        <f t="shared" si="15"/>
        <v>900</v>
      </c>
      <c r="U60" s="40">
        <v>333</v>
      </c>
      <c r="V60" s="28">
        <f t="shared" si="5"/>
        <v>1998</v>
      </c>
      <c r="W60" s="40">
        <f>ROUND((W$10+8100)/E$10*E60,0)</f>
        <v>503</v>
      </c>
      <c r="X60" s="45">
        <f t="shared" si="16"/>
        <v>3018</v>
      </c>
      <c r="Y60" s="40"/>
      <c r="Z60" s="28"/>
      <c r="AA60" s="42">
        <f t="shared" si="25"/>
        <v>278</v>
      </c>
      <c r="AB60" s="36">
        <f t="shared" si="8"/>
        <v>1668</v>
      </c>
      <c r="AC60" s="57">
        <f>ROUND((AC$10+8100)/E$10*E60,0)</f>
        <v>563</v>
      </c>
      <c r="AD60" s="58">
        <f t="shared" si="17"/>
        <v>3378</v>
      </c>
      <c r="AE60" s="62"/>
      <c r="AF60" s="63"/>
    </row>
    <row r="61" spans="1:32" x14ac:dyDescent="0.2">
      <c r="A61" s="14" t="s">
        <v>106</v>
      </c>
      <c r="B61" s="17" t="s">
        <v>73</v>
      </c>
      <c r="C61" s="23">
        <v>59320</v>
      </c>
      <c r="D61" s="26">
        <v>277840</v>
      </c>
      <c r="E61" s="50">
        <v>11907</v>
      </c>
      <c r="F61" s="74">
        <v>60028</v>
      </c>
      <c r="G61" s="40">
        <v>310</v>
      </c>
      <c r="H61" s="28">
        <f t="shared" si="0"/>
        <v>1860</v>
      </c>
      <c r="I61" s="40">
        <f t="shared" si="23"/>
        <v>377</v>
      </c>
      <c r="J61" s="45">
        <f t="shared" si="10"/>
        <v>2262</v>
      </c>
      <c r="K61" s="40">
        <v>38</v>
      </c>
      <c r="L61" s="28">
        <f t="shared" si="2"/>
        <v>380</v>
      </c>
      <c r="M61" s="40">
        <f t="shared" si="11"/>
        <v>606</v>
      </c>
      <c r="N61" s="28">
        <f t="shared" si="12"/>
        <v>6060</v>
      </c>
      <c r="O61" s="42">
        <v>310</v>
      </c>
      <c r="P61" s="28">
        <f t="shared" si="3"/>
        <v>1860</v>
      </c>
      <c r="Q61" s="40">
        <f t="shared" si="24"/>
        <v>352</v>
      </c>
      <c r="R61" s="53">
        <f t="shared" si="13"/>
        <v>2112</v>
      </c>
      <c r="S61" s="40">
        <f t="shared" si="14"/>
        <v>80</v>
      </c>
      <c r="T61" s="28">
        <f t="shared" si="15"/>
        <v>800</v>
      </c>
      <c r="U61" s="40">
        <v>310</v>
      </c>
      <c r="V61" s="28">
        <f t="shared" si="5"/>
        <v>1860</v>
      </c>
      <c r="W61" s="40">
        <f>ROUND((W$10+8100)/E$10*E61,0)</f>
        <v>424</v>
      </c>
      <c r="X61" s="45">
        <f t="shared" si="16"/>
        <v>2544</v>
      </c>
      <c r="Y61" s="40"/>
      <c r="Z61" s="28"/>
      <c r="AA61" s="42">
        <f t="shared" si="25"/>
        <v>258</v>
      </c>
      <c r="AB61" s="36">
        <f t="shared" si="8"/>
        <v>1548</v>
      </c>
      <c r="AC61" s="57">
        <f>ROUND((AC$10+8100)/E$10*E61,0)</f>
        <v>474</v>
      </c>
      <c r="AD61" s="58">
        <f t="shared" si="17"/>
        <v>2844</v>
      </c>
      <c r="AE61" s="62"/>
      <c r="AF61" s="63"/>
    </row>
    <row r="62" spans="1:32" x14ac:dyDescent="0.2">
      <c r="A62" s="14" t="s">
        <v>108</v>
      </c>
      <c r="B62" s="17" t="s">
        <v>35</v>
      </c>
      <c r="C62" s="23">
        <v>46485</v>
      </c>
      <c r="D62" s="26">
        <v>459976</v>
      </c>
      <c r="E62" s="50">
        <v>21885</v>
      </c>
      <c r="F62" s="74">
        <v>110351</v>
      </c>
      <c r="G62" s="40">
        <v>513</v>
      </c>
      <c r="H62" s="28">
        <f t="shared" si="0"/>
        <v>3078</v>
      </c>
      <c r="I62" s="40">
        <f t="shared" si="23"/>
        <v>693</v>
      </c>
      <c r="J62" s="45">
        <f t="shared" si="10"/>
        <v>4158</v>
      </c>
      <c r="K62" s="40">
        <v>63</v>
      </c>
      <c r="L62" s="28">
        <f t="shared" si="2"/>
        <v>630</v>
      </c>
      <c r="M62" s="40">
        <f t="shared" si="11"/>
        <v>1114</v>
      </c>
      <c r="N62" s="28">
        <f t="shared" si="12"/>
        <v>11140</v>
      </c>
      <c r="O62" s="42">
        <v>513</v>
      </c>
      <c r="P62" s="28">
        <f t="shared" si="3"/>
        <v>3078</v>
      </c>
      <c r="Q62" s="40">
        <f t="shared" si="24"/>
        <v>647</v>
      </c>
      <c r="R62" s="53">
        <f t="shared" si="13"/>
        <v>3882</v>
      </c>
      <c r="S62" s="40">
        <f t="shared" si="14"/>
        <v>146</v>
      </c>
      <c r="T62" s="28">
        <f t="shared" si="15"/>
        <v>1460</v>
      </c>
      <c r="U62" s="40">
        <v>513</v>
      </c>
      <c r="V62" s="28">
        <f t="shared" si="5"/>
        <v>3078</v>
      </c>
      <c r="W62" s="40">
        <f>ROUND((W$10+8100)/E$10*E62,0)-537</f>
        <v>242</v>
      </c>
      <c r="X62" s="45">
        <f t="shared" si="16"/>
        <v>1452</v>
      </c>
      <c r="Y62" s="40">
        <f>ROUND(Y$10/SUM(E$17,E$18,E$20,E$22,E$34,E$39,E$38,E$48,E$50,E$52,E$53,E$57,E$62)*E62,0)</f>
        <v>322</v>
      </c>
      <c r="Z62" s="28">
        <f t="shared" si="18"/>
        <v>3220</v>
      </c>
      <c r="AA62" s="42">
        <f t="shared" si="25"/>
        <v>427</v>
      </c>
      <c r="AB62" s="36">
        <f t="shared" si="8"/>
        <v>2562</v>
      </c>
      <c r="AC62" s="57">
        <f>ROUND((AC$10+8100)/E$10*E62,0)-537</f>
        <v>335</v>
      </c>
      <c r="AD62" s="58">
        <f t="shared" si="17"/>
        <v>2010</v>
      </c>
      <c r="AE62" s="62">
        <v>322</v>
      </c>
      <c r="AF62" s="63">
        <v>3220</v>
      </c>
    </row>
    <row r="63" spans="1:32" ht="13.5" thickBot="1" x14ac:dyDescent="0.25">
      <c r="A63" s="15" t="s">
        <v>110</v>
      </c>
      <c r="B63" s="18" t="s">
        <v>25</v>
      </c>
      <c r="C63" s="25">
        <v>42119</v>
      </c>
      <c r="D63" s="27">
        <v>355100</v>
      </c>
      <c r="E63" s="51">
        <v>15969</v>
      </c>
      <c r="F63" s="75">
        <v>72645</v>
      </c>
      <c r="G63" s="41">
        <v>396</v>
      </c>
      <c r="H63" s="29">
        <f t="shared" si="0"/>
        <v>2376</v>
      </c>
      <c r="I63" s="41">
        <f t="shared" si="23"/>
        <v>506</v>
      </c>
      <c r="J63" s="46">
        <f t="shared" si="10"/>
        <v>3036</v>
      </c>
      <c r="K63" s="41">
        <v>25</v>
      </c>
      <c r="L63" s="29">
        <f t="shared" si="2"/>
        <v>250</v>
      </c>
      <c r="M63" s="41">
        <f t="shared" si="11"/>
        <v>734</v>
      </c>
      <c r="N63" s="29">
        <f t="shared" si="12"/>
        <v>7340</v>
      </c>
      <c r="O63" s="43">
        <v>396</v>
      </c>
      <c r="P63" s="29">
        <f t="shared" si="3"/>
        <v>2376</v>
      </c>
      <c r="Q63" s="41">
        <f t="shared" si="24"/>
        <v>472</v>
      </c>
      <c r="R63" s="54">
        <f t="shared" si="13"/>
        <v>2832</v>
      </c>
      <c r="S63" s="41">
        <f t="shared" si="14"/>
        <v>96</v>
      </c>
      <c r="T63" s="29">
        <f t="shared" si="15"/>
        <v>960</v>
      </c>
      <c r="U63" s="41">
        <v>396</v>
      </c>
      <c r="V63" s="29">
        <f t="shared" si="5"/>
        <v>2376</v>
      </c>
      <c r="W63" s="41">
        <f>ROUND((W$10+8100)/E$10*E63,0)</f>
        <v>568</v>
      </c>
      <c r="X63" s="46">
        <f t="shared" si="16"/>
        <v>3408</v>
      </c>
      <c r="Y63" s="41"/>
      <c r="Z63" s="29"/>
      <c r="AA63" s="43">
        <f t="shared" si="25"/>
        <v>330</v>
      </c>
      <c r="AB63" s="37">
        <f t="shared" si="8"/>
        <v>1980</v>
      </c>
      <c r="AC63" s="59">
        <f>ROUND((AC$10+8100)/E$10*E63,0)</f>
        <v>636</v>
      </c>
      <c r="AD63" s="60">
        <f t="shared" si="17"/>
        <v>3816</v>
      </c>
      <c r="AE63" s="64"/>
      <c r="AF63" s="65"/>
    </row>
    <row r="64" spans="1:32" x14ac:dyDescent="0.2">
      <c r="A64" s="2" t="s">
        <v>112</v>
      </c>
      <c r="G64" s="39"/>
    </row>
    <row r="65" spans="1:7" x14ac:dyDescent="0.2">
      <c r="A65" s="2" t="s">
        <v>113</v>
      </c>
      <c r="G65" s="39"/>
    </row>
    <row r="66" spans="1:7" x14ac:dyDescent="0.2">
      <c r="A66" s="2" t="s">
        <v>114</v>
      </c>
      <c r="G66" s="39"/>
    </row>
    <row r="67" spans="1:7" x14ac:dyDescent="0.2">
      <c r="A67" s="2" t="s">
        <v>115</v>
      </c>
      <c r="G67" s="39"/>
    </row>
    <row r="68" spans="1:7" x14ac:dyDescent="0.2">
      <c r="A68" s="2" t="s">
        <v>116</v>
      </c>
      <c r="G68" s="39"/>
    </row>
    <row r="69" spans="1:7" x14ac:dyDescent="0.2">
      <c r="A69" s="2" t="s">
        <v>117</v>
      </c>
      <c r="G69" s="39"/>
    </row>
    <row r="70" spans="1:7" x14ac:dyDescent="0.2">
      <c r="A70" s="2" t="s">
        <v>118</v>
      </c>
      <c r="G70" s="39"/>
    </row>
    <row r="71" spans="1:7" x14ac:dyDescent="0.2">
      <c r="A71" s="2" t="s">
        <v>119</v>
      </c>
    </row>
    <row r="72" spans="1:7" x14ac:dyDescent="0.2">
      <c r="A72" s="2" t="s">
        <v>120</v>
      </c>
    </row>
    <row r="73" spans="1:7" x14ac:dyDescent="0.2">
      <c r="A73" s="2" t="s">
        <v>121</v>
      </c>
    </row>
    <row r="74" spans="1:7" x14ac:dyDescent="0.2">
      <c r="A74" s="2" t="s">
        <v>122</v>
      </c>
    </row>
    <row r="75" spans="1:7" x14ac:dyDescent="0.2">
      <c r="A75" s="2" t="s">
        <v>123</v>
      </c>
    </row>
    <row r="76" spans="1:7" x14ac:dyDescent="0.2">
      <c r="A76" s="2" t="s">
        <v>124</v>
      </c>
    </row>
    <row r="78" spans="1:7" x14ac:dyDescent="0.2">
      <c r="A78" s="2" t="s">
        <v>125</v>
      </c>
    </row>
    <row r="79" spans="1:7" x14ac:dyDescent="0.2">
      <c r="A79" s="2" t="s">
        <v>126</v>
      </c>
    </row>
    <row r="80" spans="1:7" x14ac:dyDescent="0.2">
      <c r="A80" s="2" t="s">
        <v>127</v>
      </c>
    </row>
    <row r="81" spans="1:1" x14ac:dyDescent="0.2">
      <c r="A81" s="2" t="s">
        <v>128</v>
      </c>
    </row>
    <row r="82" spans="1:1" x14ac:dyDescent="0.2">
      <c r="A82" s="2" t="s">
        <v>129</v>
      </c>
    </row>
    <row r="83" spans="1:1" x14ac:dyDescent="0.2">
      <c r="A83" s="2" t="s">
        <v>130</v>
      </c>
    </row>
    <row r="84" spans="1:1" x14ac:dyDescent="0.2">
      <c r="A84" s="2" t="s">
        <v>131</v>
      </c>
    </row>
    <row r="85" spans="1:1" x14ac:dyDescent="0.2">
      <c r="A85" s="2" t="s">
        <v>132</v>
      </c>
    </row>
    <row r="87" spans="1:1" x14ac:dyDescent="0.2">
      <c r="A87" s="2" t="s">
        <v>133</v>
      </c>
    </row>
    <row r="88" spans="1:1" x14ac:dyDescent="0.2">
      <c r="A88" s="2" t="s">
        <v>134</v>
      </c>
    </row>
    <row r="89" spans="1:1" x14ac:dyDescent="0.2">
      <c r="A89" s="2" t="s">
        <v>135</v>
      </c>
    </row>
    <row r="90" spans="1:1" x14ac:dyDescent="0.2">
      <c r="A90" s="2" t="s">
        <v>136</v>
      </c>
    </row>
    <row r="91" spans="1:1" x14ac:dyDescent="0.2">
      <c r="A91" s="2" t="s">
        <v>137</v>
      </c>
    </row>
    <row r="92" spans="1:1" x14ac:dyDescent="0.2">
      <c r="A92" s="2" t="s">
        <v>138</v>
      </c>
    </row>
    <row r="94" spans="1:1" x14ac:dyDescent="0.2">
      <c r="A94" s="2" t="s">
        <v>139</v>
      </c>
    </row>
    <row r="95" spans="1:1" x14ac:dyDescent="0.2">
      <c r="A95" s="2" t="s">
        <v>140</v>
      </c>
    </row>
    <row r="97" spans="1:1" x14ac:dyDescent="0.2">
      <c r="A97" s="2" t="s">
        <v>141</v>
      </c>
    </row>
    <row r="98" spans="1:1" x14ac:dyDescent="0.2">
      <c r="A98" s="2" t="s">
        <v>142</v>
      </c>
    </row>
    <row r="99" spans="1:1" x14ac:dyDescent="0.2">
      <c r="A99" s="2" t="s">
        <v>143</v>
      </c>
    </row>
    <row r="101" spans="1:1" x14ac:dyDescent="0.2">
      <c r="A101" s="2" t="s">
        <v>144</v>
      </c>
    </row>
    <row r="102" spans="1:1" x14ac:dyDescent="0.2">
      <c r="A102" s="3" t="s">
        <v>145</v>
      </c>
    </row>
  </sheetData>
  <sortState xmlns:xlrd2="http://schemas.microsoft.com/office/spreadsheetml/2017/richdata2" ref="B11:G63">
    <sortCondition ref="B11:B63"/>
  </sortState>
  <mergeCells count="18">
    <mergeCell ref="U7:Z7"/>
    <mergeCell ref="M8:N8"/>
    <mergeCell ref="A4:B9"/>
    <mergeCell ref="G8:H8"/>
    <mergeCell ref="K8:L8"/>
    <mergeCell ref="I8:J8"/>
    <mergeCell ref="AE8:AF8"/>
    <mergeCell ref="AA7:AF7"/>
    <mergeCell ref="G7:L7"/>
    <mergeCell ref="U8:V8"/>
    <mergeCell ref="AA8:AB8"/>
    <mergeCell ref="Q8:R8"/>
    <mergeCell ref="W8:X8"/>
    <mergeCell ref="AC8:AD8"/>
    <mergeCell ref="Y8:Z8"/>
    <mergeCell ref="O8:P8"/>
    <mergeCell ref="S8:T8"/>
    <mergeCell ref="O7:T7"/>
  </mergeCells>
  <pageMargins left="0.70866141732283472" right="0.70866141732283472" top="0.74803149606299213" bottom="0.74803149606299213" header="0.31496062992125984" footer="0.31496062992125984"/>
  <pageSetup paperSize="8" scale="41" orientation="landscape" r:id="rId1"/>
  <headerFooter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12411-05iz</vt:lpstr>
      <vt:lpstr>'12411-05iz'!Drucktitel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Schoch, Klaus</cp:lastModifiedBy>
  <cp:lastPrinted>2021-02-04T07:09:11Z</cp:lastPrinted>
  <dcterms:created xsi:type="dcterms:W3CDTF">2021-01-05T12:51:22Z</dcterms:created>
  <dcterms:modified xsi:type="dcterms:W3CDTF">2021-04-01T06:56:44Z</dcterms:modified>
</cp:coreProperties>
</file>